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85" windowWidth="28455" windowHeight="13740" activeTab="2"/>
  </bookViews>
  <sheets>
    <sheet name="Rekapitulace stavby" sheetId="1" r:id="rId1"/>
    <sheet name="01 - BOURACÍ PRÁCE" sheetId="2" r:id="rId2"/>
    <sheet name="02 - STAVEBNÍ PRÁCE" sheetId="3" r:id="rId3"/>
    <sheet name="03 - VZDUCHOTECHNIKA" sheetId="4" r:id="rId4"/>
    <sheet name="04 - VYTÁPĚNÍ" sheetId="5" r:id="rId5"/>
    <sheet name="05 - STLAČENÝ VZDUCH" sheetId="6" r:id="rId6"/>
    <sheet name="06 - MAR" sheetId="7" r:id="rId7"/>
    <sheet name="07 - ZTI" sheetId="8" r:id="rId8"/>
    <sheet name="08 - EPS" sheetId="9" r:id="rId9"/>
    <sheet name="09 - ODVOD TEPLA A KOUŘE" sheetId="10" r:id="rId10"/>
    <sheet name="10 - EI-SPCM" sheetId="11" r:id="rId11"/>
    <sheet name="11 - EI - 21M" sheetId="12" r:id="rId12"/>
    <sheet name="12 - EI - Zařízení" sheetId="13" r:id="rId13"/>
  </sheets>
  <definedNames>
    <definedName name="_xlnm._FilterDatabase" localSheetId="1" hidden="1">'01 - BOURACÍ PRÁCE'!$C$129:$K$319</definedName>
    <definedName name="_xlnm._FilterDatabase" localSheetId="2" hidden="1">'02 - STAVEBNÍ PRÁCE'!$C$153:$K$1791</definedName>
    <definedName name="_xlnm._FilterDatabase" localSheetId="3" hidden="1">'03 - VZDUCHOTECHNIKA'!$C$127:$K$322</definedName>
    <definedName name="_xlnm._FilterDatabase" localSheetId="4" hidden="1">'04 - VYTÁPĚNÍ'!$C$131:$K$221</definedName>
    <definedName name="_xlnm._FilterDatabase" localSheetId="5" hidden="1">'05 - STLAČENÝ VZDUCH'!$C$122:$K$169</definedName>
    <definedName name="_xlnm._FilterDatabase" localSheetId="6" hidden="1">'06 - MAR'!$C$125:$K$198</definedName>
    <definedName name="_xlnm._FilterDatabase" localSheetId="7" hidden="1">'07 - ZTI'!$C$135:$K$323</definedName>
    <definedName name="_xlnm._FilterDatabase" localSheetId="8" hidden="1">'08 - EPS'!$C$120:$K$202</definedName>
    <definedName name="_xlnm._FilterDatabase" localSheetId="9" hidden="1">'09 - ODVOD TEPLA A KOUŘE'!$C$123:$K$138</definedName>
    <definedName name="_xlnm._FilterDatabase" localSheetId="10" hidden="1">'10 - EI-SPCM'!$C$123:$K$272</definedName>
    <definedName name="_xlnm._FilterDatabase" localSheetId="11" hidden="1">'11 - EI - 21M'!$C$126:$K$175</definedName>
    <definedName name="_xlnm._FilterDatabase" localSheetId="12" hidden="1">'12 - EI - Zařízení'!$C$131:$K$263</definedName>
    <definedName name="_xlnm.Print_Area" localSheetId="1">'01 - BOURACÍ PRÁCE'!$C$4:$J$76,'01 - BOURACÍ PRÁCE'!$C$82:$J$109,'01 - BOURACÍ PRÁCE'!$C$115:$J$319</definedName>
    <definedName name="_xlnm.Print_Area" localSheetId="2">'02 - STAVEBNÍ PRÁCE'!$C$4:$J$76,'02 - STAVEBNÍ PRÁCE'!$C$82:$J$133,'02 - STAVEBNÍ PRÁCE'!$C$139:$J$1791</definedName>
    <definedName name="_xlnm.Print_Area" localSheetId="3">'03 - VZDUCHOTECHNIKA'!$C$4:$J$76,'03 - VZDUCHOTECHNIKA'!$C$82:$J$107,'03 - VZDUCHOTECHNIKA'!$C$113:$J$322</definedName>
    <definedName name="_xlnm.Print_Area" localSheetId="4">'04 - VYTÁPĚNÍ'!$C$4:$J$76,'04 - VYTÁPĚNÍ'!$C$82:$J$111,'04 - VYTÁPĚNÍ'!$C$117:$J$221</definedName>
    <definedName name="_xlnm.Print_Area" localSheetId="5">'05 - STLAČENÝ VZDUCH'!$C$4:$J$76,'05 - STLAČENÝ VZDUCH'!$C$82:$J$102,'05 - STLAČENÝ VZDUCH'!$C$108:$J$169</definedName>
    <definedName name="_xlnm.Print_Area" localSheetId="6">'06 - MAR'!$C$4:$J$76,'06 - MAR'!$C$82:$J$105,'06 - MAR'!$C$111:$J$198</definedName>
    <definedName name="_xlnm.Print_Area" localSheetId="7">'07 - ZTI'!$C$4:$J$76,'07 - ZTI'!$C$82:$J$115,'07 - ZTI'!$C$121:$J$323</definedName>
    <definedName name="_xlnm.Print_Area" localSheetId="8">'08 - EPS'!$C$4:$J$76,'08 - EPS'!$C$82:$J$100,'08 - EPS'!$C$106:$J$202</definedName>
    <definedName name="_xlnm.Print_Area" localSheetId="9">'09 - ODVOD TEPLA A KOUŘE'!$C$4:$J$76,'09 - ODVOD TEPLA A KOUŘE'!$C$82:$J$103,'09 - ODVOD TEPLA A KOUŘE'!$C$109:$J$138</definedName>
    <definedName name="_xlnm.Print_Area" localSheetId="10">'10 - EI-SPCM'!$C$4:$J$76,'10 - EI-SPCM'!$C$82:$J$103,'10 - EI-SPCM'!$C$109:$J$272</definedName>
    <definedName name="_xlnm.Print_Area" localSheetId="11">'11 - EI - 21M'!$C$4:$J$76,'11 - EI - 21M'!$C$82:$J$106,'11 - EI - 21M'!$C$112:$J$175</definedName>
    <definedName name="_xlnm.Print_Area" localSheetId="12">'12 - EI - Zařízení'!$C$4:$J$76,'12 - EI - Zařízení'!$C$82:$J$111,'12 - EI - Zařízení'!$C$117:$J$263</definedName>
    <definedName name="_xlnm.Print_Area" localSheetId="0">'Rekapitulace stavby'!$D$4:$AO$76,'Rekapitulace stavby'!$C$82:$AQ$108</definedName>
    <definedName name="_xlnm.Print_Titles" localSheetId="0">'Rekapitulace stavby'!$92:$92</definedName>
    <definedName name="_xlnm.Print_Titles" localSheetId="1">'01 - BOURACÍ PRÁCE'!$129:$129</definedName>
    <definedName name="_xlnm.Print_Titles" localSheetId="2">'02 - STAVEBNÍ PRÁCE'!$153:$153</definedName>
    <definedName name="_xlnm.Print_Titles" localSheetId="3">'03 - VZDUCHOTECHNIKA'!$127:$127</definedName>
    <definedName name="_xlnm.Print_Titles" localSheetId="4">'04 - VYTÁPĚNÍ'!$131:$131</definedName>
    <definedName name="_xlnm.Print_Titles" localSheetId="5">'05 - STLAČENÝ VZDUCH'!$122:$122</definedName>
    <definedName name="_xlnm.Print_Titles" localSheetId="6">'06 - MAR'!$125:$125</definedName>
    <definedName name="_xlnm.Print_Titles" localSheetId="7">'07 - ZTI'!$135:$135</definedName>
    <definedName name="_xlnm.Print_Titles" localSheetId="8">'08 - EPS'!$120:$120</definedName>
    <definedName name="_xlnm.Print_Titles" localSheetId="9">'09 - ODVOD TEPLA A KOUŘE'!$123:$123</definedName>
    <definedName name="_xlnm.Print_Titles" localSheetId="10">'10 - EI-SPCM'!$123:$123</definedName>
    <definedName name="_xlnm.Print_Titles" localSheetId="11">'11 - EI - 21M'!$126:$126</definedName>
    <definedName name="_xlnm.Print_Titles" localSheetId="12">'12 - EI - Zařízení'!$131:$131</definedName>
  </definedNames>
  <calcPr calcId="125725"/>
</workbook>
</file>

<file path=xl/sharedStrings.xml><?xml version="1.0" encoding="utf-8"?>
<sst xmlns="http://schemas.openxmlformats.org/spreadsheetml/2006/main" count="32949" uniqueCount="4642">
  <si>
    <t>Export Komplet</t>
  </si>
  <si>
    <t/>
  </si>
  <si>
    <t>2.0</t>
  </si>
  <si>
    <t>False</t>
  </si>
  <si>
    <t>{fef740b4-256c-416b-978c-3a49711297f6}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</si>
  <si>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</si>
  <si>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</si>
  <si>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</si>
  <si>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</si>
  <si>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</si>
  <si>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</si>
  <si>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</si>
  <si>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</si>
  <si>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</si>
  <si>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ARK22-06-06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</si>
  <si>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</si>
  <si>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</si>
  <si>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Nemocnice ČEské Budějovice a.s.</t>
  </si>
  <si>
    <t>KSO:</t>
  </si>
  <si>
    <t>CC-CZ:</t>
  </si>
  <si>
    <t>Místo:</t>
  </si>
  <si>
    <t xml:space="preserve"> </t>
  </si>
  <si>
    <t>Datum:</t>
  </si>
  <si>
    <t>6. 6. 2022</t>
  </si>
  <si>
    <t>Zadavatel:</t>
  </si>
  <si>
    <t>IČ:</t>
  </si>
  <si>
    <t>DIČ:</t>
  </si>
  <si>
    <t>Uchazeč:</t>
  </si>
  <si>
    <t>Vyplň údaj</t>
  </si>
  <si>
    <t>Projektant:</t>
  </si>
  <si>
    <t>01526570</t>
  </si>
  <si>
    <t>ARKUS5 s.r.o.</t>
  </si>
  <si>
    <t>True</t>
  </si>
  <si>
    <t>Zpracovatel:</t>
  </si>
  <si>
    <t>lacko.ondrej@seznam.cz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</si>
  <si>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</si>
  <si>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</si>
  <si>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</si>
  <si>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</si>
  <si>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</si>
  <si>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</si>
  <si>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</si>
  <si>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</si>
  <si>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</si>
  <si>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</si>
  <si>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</si>
  <si>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</si>
  <si>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</si>
  <si>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</si>
  <si>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</si>
  <si>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</si>
  <si>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</si>
  <si>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</si>
  <si>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</si>
  <si>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</si>
  <si>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</si>
  <si>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</si>
  <si>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</si>
  <si>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</si>
  <si>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</si>
  <si>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</si>
  <si>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</si>
  <si>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</si>
  <si>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</si>
  <si>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</si>
  <si>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</si>
  <si>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</si>
  <si>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</si>
  <si>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</si>
  <si>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</si>
  <si>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</si>
  <si>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</si>
  <si>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</si>
  <si>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</si>
  <si>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</si>
  <si>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</si>
  <si>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</si>
  <si>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</si>
  <si>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</si>
  <si>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</si>
  <si>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OBJEKTY - T14,C</t>
  </si>
  <si>
    <t>REKONSTRUKCE A PŘÍSTAVBA JÍDELNY A PAVILONU ÚČOCH</t>
  </si>
  <si>
    <t>STA</t>
  </si>
  <si>
    <t>1</t>
  </si>
  <si>
    <t>{96f64b0e-6a01-437d-b9e6-31ab446ccf55}</t>
  </si>
  <si>
    <t>2</t>
  </si>
  <si>
    <t>/</t>
  </si>
  <si>
    <t>01</t>
  </si>
  <si>
    <t>BOURACÍ PRÁCE</t>
  </si>
  <si>
    <t>Soupis</t>
  </si>
  <si>
    <t>{44556483-7dfa-4873-a161-e005302c93a2}</t>
  </si>
  <si>
    <t>02</t>
  </si>
  <si>
    <t>STAVEBNÍ PRÁCE</t>
  </si>
  <si>
    <t>{4f17a11a-bd08-4197-87db-9a670ef1dd6d}</t>
  </si>
  <si>
    <t>03</t>
  </si>
  <si>
    <t>VZDUCHOTECHNIKA</t>
  </si>
  <si>
    <t>{47ea0079-5ada-4e84-8a60-e63a151edd02}</t>
  </si>
  <si>
    <t>04</t>
  </si>
  <si>
    <t>VYTÁPĚNÍ</t>
  </si>
  <si>
    <t>{9f5b32a8-3afb-4c93-815f-5ff5d2e44041}</t>
  </si>
  <si>
    <t>05</t>
  </si>
  <si>
    <t>STLAČENÝ VZDUCH</t>
  </si>
  <si>
    <t>{aee5885e-faf5-4662-8889-3cc19d39fc63}</t>
  </si>
  <si>
    <t>06</t>
  </si>
  <si>
    <t>MAR</t>
  </si>
  <si>
    <t>{266a40cf-bc2d-43f0-913a-94c7588eb37c}</t>
  </si>
  <si>
    <t>07</t>
  </si>
  <si>
    <t>ZTI</t>
  </si>
  <si>
    <t>{41ded8ae-42a2-43c3-93bd-5c19d569a466}</t>
  </si>
  <si>
    <t>08</t>
  </si>
  <si>
    <t>EPS</t>
  </si>
  <si>
    <t>{1025c135-3214-4908-8a8f-7a1e05b391dd}</t>
  </si>
  <si>
    <t>09</t>
  </si>
  <si>
    <t>ODVOD TEPLA A KOUŘE</t>
  </si>
  <si>
    <t>{e110ff60-cd52-42d9-a3b5-8452ce0334ee}</t>
  </si>
  <si>
    <t>10</t>
  </si>
  <si>
    <t>EI-SPCM</t>
  </si>
  <si>
    <t>{b8c2f96d-1678-498b-a165-dfc5fb45398d}</t>
  </si>
  <si>
    <t>11</t>
  </si>
  <si>
    <t>EI - 21M</t>
  </si>
  <si>
    <t>{176f1a29-679c-4faa-bc76-3bc08e387210}</t>
  </si>
  <si>
    <t>12</t>
  </si>
  <si>
    <t>EI - Zařízení</t>
  </si>
  <si>
    <t>{7ccaba62-461b-490a-81e9-233a7732b3eb}</t>
  </si>
  <si>
    <t>KRYCÍ LIST SOUPISU PRACÍ</t>
  </si>
  <si>
    <t>Objekt:</t>
  </si>
  <si>
    <t>OBJEKTY - T14,C - REKONSTRUKCE A PŘÍSTAVBA JÍDELNY A PAVILONU ÚČOCH</t>
  </si>
  <si>
    <t>Soupis:</t>
  </si>
  <si>
    <t>01 -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</si>
  <si>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</si>
  <si>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</si>
  <si>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</si>
  <si>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</si>
  <si>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</si>
  <si>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</si>
  <si>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</si>
  <si>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</si>
  <si>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</si>
  <si>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</si>
  <si>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</si>
  <si>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</si>
  <si>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</si>
  <si>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</si>
  <si>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</si>
  <si>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</si>
  <si>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</si>
  <si>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</si>
  <si>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</si>
  <si>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</si>
  <si>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</si>
  <si>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</si>
  <si>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</si>
  <si>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</si>
  <si>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</si>
  <si>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</si>
  <si>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</si>
  <si>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</si>
  <si>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</si>
  <si>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</si>
  <si>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</si>
  <si>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</si>
  <si>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</si>
  <si>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</si>
  <si>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</si>
  <si>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</si>
  <si>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</si>
  <si>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2075580701</t>
  </si>
  <si>
    <t>VV</t>
  </si>
  <si>
    <t>42+107+24+134</t>
  </si>
  <si>
    <t>113106134</t>
  </si>
  <si>
    <t>Rozebrání dlažeb ze zámkových dlaždic komunikací pro pěší strojně pl do 50 m2</t>
  </si>
  <si>
    <t>757666956</t>
  </si>
  <si>
    <t>3</t>
  </si>
  <si>
    <t>113107222</t>
  </si>
  <si>
    <t>Odstranění podkladu z kameniva drceného tl přes 100 do 200 mm strojně pl přes 200 m2</t>
  </si>
  <si>
    <t>-1979648159</t>
  </si>
  <si>
    <t>113107322</t>
  </si>
  <si>
    <t>Odstranění podkladu z kameniva drceného tl přes 100 do 200 mm strojně pl do 50 m2</t>
  </si>
  <si>
    <t>-2026419763</t>
  </si>
  <si>
    <t>5</t>
  </si>
  <si>
    <t>113107323</t>
  </si>
  <si>
    <t>Odstranění podkladu z kameniva drceného tl přes 200 do 300 mm strojně pl do 50 m2</t>
  </si>
  <si>
    <t>-1554218285</t>
  </si>
  <si>
    <t>6</t>
  </si>
  <si>
    <t>113107343</t>
  </si>
  <si>
    <t>Odstranění podkladu živičného tl přes 100 do 150 mm strojně pl do 50 m2</t>
  </si>
  <si>
    <t>1347229646</t>
  </si>
  <si>
    <t>7</t>
  </si>
  <si>
    <t>113202111</t>
  </si>
  <si>
    <t>Vytrhání obrub krajníků obrubníků stojatých</t>
  </si>
  <si>
    <t>m</t>
  </si>
  <si>
    <t>-1271435530</t>
  </si>
  <si>
    <t>4,13+7,825+7,72+1,165+5,815+13,24+4,06+25,12"venkovní obruba</t>
  </si>
  <si>
    <t>8</t>
  </si>
  <si>
    <t>122151103</t>
  </si>
  <si>
    <t>Odkopávky a prokopávky nezapažené v hornině třídy těžitelnosti I skupiny 1 a 2 objem do 100 m3 strojně</t>
  </si>
  <si>
    <t>m3</t>
  </si>
  <si>
    <t>-1618462603</t>
  </si>
  <si>
    <t>9</t>
  </si>
  <si>
    <t>162751117</t>
  </si>
  <si>
    <t>Vodorovné přemístění přes 9 000 do 10000 m výkopku/sypaniny z horniny třídy těžitelnosti I skupiny 1 až 3</t>
  </si>
  <si>
    <t>-1980541595</t>
  </si>
  <si>
    <t>171201231</t>
  </si>
  <si>
    <t>Poplatek za uložení zeminy a kamení na recyklační skládce (skládkovné) kód odpadu 17 05 04</t>
  </si>
  <si>
    <t>t</t>
  </si>
  <si>
    <t>1108978235</t>
  </si>
  <si>
    <t>100*1,8 'Přepočtené koeficientem množství</t>
  </si>
  <si>
    <t>Ostatní konstrukce a práce, bourání</t>
  </si>
  <si>
    <t>9001</t>
  </si>
  <si>
    <t>Odstranění a likvidace stávajícího výtahu vč.příslušenství</t>
  </si>
  <si>
    <t>soubor</t>
  </si>
  <si>
    <t>-413254555</t>
  </si>
  <si>
    <t>9002</t>
  </si>
  <si>
    <t>Odstranění a likvidace přístešku na vchodem, kompletní konstrukce</t>
  </si>
  <si>
    <t>kpl</t>
  </si>
  <si>
    <t>2012347195</t>
  </si>
  <si>
    <t>13</t>
  </si>
  <si>
    <t>962031132</t>
  </si>
  <si>
    <t>Bourání příček z cihel pálených na MVC tl do 100 mm</t>
  </si>
  <si>
    <t>-1017625750</t>
  </si>
  <si>
    <t>(2,77+3,71+1,29+1,47*2+3,23+2,4+1,2)*3,05</t>
  </si>
  <si>
    <t>14</t>
  </si>
  <si>
    <t>962031133</t>
  </si>
  <si>
    <t>Bourání příček z cihel pálených na MVC tl do 150 mm</t>
  </si>
  <si>
    <t>1459390009</t>
  </si>
  <si>
    <t>(12,45+3,75+2+3,03+1,76+2,15+2+2,45+3,625)*3,05"1np</t>
  </si>
  <si>
    <t>0,83*3,05"2np</t>
  </si>
  <si>
    <t>Součet</t>
  </si>
  <si>
    <t>962032432</t>
  </si>
  <si>
    <t>Bourání zdiva cihelných z dutých nebo plných cihel pálených i nepálených na MV nebo MVC přes 1 m3</t>
  </si>
  <si>
    <t>354965141</t>
  </si>
  <si>
    <t>9,02*1,15*0,4+2,15*0,2*3,05+4,9*4,2*3,05+1,05*0,4*3,05+1,32*0,235*3,05+1,01*0,565*3,05+0,765*0,17*3,05+1,01*0,4*3,05+2,49*0,4*3,05+0,79*0,42*3,05"1np</t>
  </si>
  <si>
    <t>1,21*0,6*3,05+5,44*1,15*0,4+1,03*3,05+4,3*0,375*3,05+0,3*1,25*3,05+0,3*1,2*3,05+4,2*0,375*3,05+0,8*0,2*3,05+0,2*0,8*1,1+0,6*1,74*0,375"1np</t>
  </si>
  <si>
    <t>1,2*1,04*0,375+1,5*1,04*0,375*2+0,2*2,35*3,05+0,2*0,2*2"1np</t>
  </si>
  <si>
    <t>1,5*0,38*2,02+5,34*0,26*1*2+5,34*0,3*1+0,79*0,42*3,05*2+19,355*1,13*0,4"2np</t>
  </si>
  <si>
    <t>0,26*0,27*3,05+0,39*0,27*3,05+1,75*0,9*0,27+0,25*0,27*3,05+1*2,02*0,27+1,3*2,02*0,27+5,11*0,27*3,05*2"3np</t>
  </si>
  <si>
    <t>21,7*0,3*1"atika</t>
  </si>
  <si>
    <t>16</t>
  </si>
  <si>
    <t>962033121</t>
  </si>
  <si>
    <t>Bourání zdiva z tvárnic ztraceného bednění včetně výplně z betonu přes 1 m3</t>
  </si>
  <si>
    <t>-849539242</t>
  </si>
  <si>
    <t>(6,18+8,715+5,59+4,2+1,005+4,2+4,7+10,82+14,11*3+5,62)*0,2*1,25</t>
  </si>
  <si>
    <t>17</t>
  </si>
  <si>
    <t>962052210</t>
  </si>
  <si>
    <t>Bourání zdiva nadzákladového ze ŽB do 1 m3</t>
  </si>
  <si>
    <t>1997395535</t>
  </si>
  <si>
    <t>1,2*0,2*3,1"1np</t>
  </si>
  <si>
    <t>18</t>
  </si>
  <si>
    <t>963054949</t>
  </si>
  <si>
    <t>Bourání ŽB schodnic jakékoli délky</t>
  </si>
  <si>
    <t>1958145290</t>
  </si>
  <si>
    <t>2,31*3"1np</t>
  </si>
  <si>
    <t>19</t>
  </si>
  <si>
    <t>965042141</t>
  </si>
  <si>
    <t>Bourání podkladů pod dlažby nebo mazanin betonových nebo z litého asfaltu tl do 100 mm pl přes 4 m2</t>
  </si>
  <si>
    <t>1504258199</t>
  </si>
  <si>
    <t>(2,01+6,24+0,62+0,14+0,02+0,12+0,15+0,51+0,73+0,68+0,5+0,05+0,16+0,37+0,1+0,14)*0,1"1np</t>
  </si>
  <si>
    <t>(2,1*0,15+3,09*0,15+1,47+1,17)*0,1"2np</t>
  </si>
  <si>
    <t>20</t>
  </si>
  <si>
    <t>965081213</t>
  </si>
  <si>
    <t>Bourání podlah z dlaždic keramických nebo xylolitových tl do 10 mm plochy přes 1 m2</t>
  </si>
  <si>
    <t>800992642</t>
  </si>
  <si>
    <t>7,61*0,2+7,04+2+35,69+4,81+0,2+5,6+1,17+1,3*3+1,63+2,32+4,4+2,84+3,87+1,45*0,2+11,4+5,3+3,74+17,19+0,44+0,5+0,5*2,23+2,48+0,6*2,35+2,3*0,5"1np</t>
  </si>
  <si>
    <t>0,55*1,8"1np</t>
  </si>
  <si>
    <t>0,44+0,63+1,9+0,43+0,02"2np</t>
  </si>
  <si>
    <t>2,42+3,37"3np</t>
  </si>
  <si>
    <t>966080103</t>
  </si>
  <si>
    <t>Bourání kontaktního zateplení z polystyrenových desek tl přes 60 do 120 mm</t>
  </si>
  <si>
    <t>1522171795</t>
  </si>
  <si>
    <t>21,12*3,05+0,74*3,05+5,44*3,05+0,45*2"1np</t>
  </si>
  <si>
    <t>21,49*3,05"2np</t>
  </si>
  <si>
    <t>(24,3+20,3)*3,05"3np</t>
  </si>
  <si>
    <t>22</t>
  </si>
  <si>
    <t>966080105</t>
  </si>
  <si>
    <t>Bourání kontaktního zateplení z polystyrenových desek tl přes 120 do 180 mm</t>
  </si>
  <si>
    <t>-1697575732</t>
  </si>
  <si>
    <t>31,03*3,05"1np</t>
  </si>
  <si>
    <t>4,26*3,05"2np</t>
  </si>
  <si>
    <t>4,65*3,05"3np</t>
  </si>
  <si>
    <t>23</t>
  </si>
  <si>
    <t>966080113</t>
  </si>
  <si>
    <t>Bourání kontaktního zateplení z desek z minerální vlny tl přes 60 do 120 mm</t>
  </si>
  <si>
    <t>-632251755</t>
  </si>
  <si>
    <t>99,3+38,7+3,1*12,38"podhledy</t>
  </si>
  <si>
    <t>24</t>
  </si>
  <si>
    <t>968072455</t>
  </si>
  <si>
    <t>Vybourání kovových dveřních zárubní pl do 2 m2</t>
  </si>
  <si>
    <t>1956886068</t>
  </si>
  <si>
    <t>0,6*2*4+0,8*2+0,9*2*15"1np</t>
  </si>
  <si>
    <t>0,7*2"2np</t>
  </si>
  <si>
    <t>25</t>
  </si>
  <si>
    <t>968072456</t>
  </si>
  <si>
    <t>Vybourání kovových dveřních zárubní pl přes 2 m2</t>
  </si>
  <si>
    <t>-870548734</t>
  </si>
  <si>
    <t>1,25*2+1,1*2+2,31*2,4"1np</t>
  </si>
  <si>
    <t>1,2*2,02"2np</t>
  </si>
  <si>
    <t>26</t>
  </si>
  <si>
    <t>968082015</t>
  </si>
  <si>
    <t>Vybourání plastových rámů oken včetně křídel plochy do 1 m2</t>
  </si>
  <si>
    <t>1532961379</t>
  </si>
  <si>
    <t>0,8*1,25*4+0,6*0,8*2+0,945*0,95"1np</t>
  </si>
  <si>
    <t>1,71*0,25*4+1,71*0,3*4"3np</t>
  </si>
  <si>
    <t>27</t>
  </si>
  <si>
    <t>968082016</t>
  </si>
  <si>
    <t>Vybourání plastových rámů oken včetně křídel plochy přes 1 do 2 m2</t>
  </si>
  <si>
    <t>1162573931</t>
  </si>
  <si>
    <t>1,09*1,8+1,2*1,8*2"1np</t>
  </si>
  <si>
    <t>1,75*1,7*2"3np</t>
  </si>
  <si>
    <t>28</t>
  </si>
  <si>
    <t>968082017</t>
  </si>
  <si>
    <t>Vybourání plastových rámů oken včetně křídel plochy přes 2 do 4 m2</t>
  </si>
  <si>
    <t>1769107657</t>
  </si>
  <si>
    <t>1,53*1,8*2+1,8*1,5+1,5*1,5*2+1,9*3,69"1np</t>
  </si>
  <si>
    <t>29</t>
  </si>
  <si>
    <t>1639662401</t>
  </si>
  <si>
    <t>1,32*1,8*6"o4</t>
  </si>
  <si>
    <t>30</t>
  </si>
  <si>
    <t>968082018</t>
  </si>
  <si>
    <t>Vybourání plastových rámů oken včetně křídel plochy přes 4 m2</t>
  </si>
  <si>
    <t>-1153084014</t>
  </si>
  <si>
    <t>9,02*1,8+5,44*1,8"1np</t>
  </si>
  <si>
    <t>19,355*1,8"2np</t>
  </si>
  <si>
    <t>31</t>
  </si>
  <si>
    <t>971033231</t>
  </si>
  <si>
    <t>Vybourání otvorů ve zdivu cihelném pl do 0,0225 m2 na MVC nebo MV tl do 150 mm</t>
  </si>
  <si>
    <t>kus</t>
  </si>
  <si>
    <t>1077199468</t>
  </si>
  <si>
    <t>32</t>
  </si>
  <si>
    <t>971033241</t>
  </si>
  <si>
    <t>Vybourání otvorů ve zdivu cihelném pl do 0,0225 m2 na MVC nebo MV tl do 300 mm</t>
  </si>
  <si>
    <t>-1224280255</t>
  </si>
  <si>
    <t>5"3np</t>
  </si>
  <si>
    <t>33</t>
  </si>
  <si>
    <t>971033251</t>
  </si>
  <si>
    <t>Vybourání otvorů ve zdivu cihelném pl do 0,0225 m2 na MVC nebo MV tl do 450 mm</t>
  </si>
  <si>
    <t>381451603</t>
  </si>
  <si>
    <t>34</t>
  </si>
  <si>
    <t>971033561</t>
  </si>
  <si>
    <t>Vybourání otvorů ve zdivu cihelném pl do 1 m2 na MVC nebo MV tl do 600 mm</t>
  </si>
  <si>
    <t>438522918</t>
  </si>
  <si>
    <t>0,74*1,25*0,4+1,2*0,8*0,4*4"1np</t>
  </si>
  <si>
    <t>35</t>
  </si>
  <si>
    <t>971033631</t>
  </si>
  <si>
    <t>Vybourání otvorů ve zdivu cihelném pl do 4 m2 na MVC nebo MV tl do 150 mm</t>
  </si>
  <si>
    <t>-433768865</t>
  </si>
  <si>
    <t>0,8*2,1"1np</t>
  </si>
  <si>
    <t>0,9*2,02"2np</t>
  </si>
  <si>
    <t>36</t>
  </si>
  <si>
    <t>971033651</t>
  </si>
  <si>
    <t>Vybourání otvorů ve zdivu cihelném pl do 4 m2 na MVC nebo MV tl do 600 mm</t>
  </si>
  <si>
    <t>809166753</t>
  </si>
  <si>
    <t>0,945*2,05*0,4+1,73*2,2*0,45+0,945*0,45*2,05"1np</t>
  </si>
  <si>
    <t>37</t>
  </si>
  <si>
    <t>972054491</t>
  </si>
  <si>
    <t>Vybourání otvorů v ŽB stropech nebo klenbách pl do 1 m2 tl přes 80 mm</t>
  </si>
  <si>
    <t>1083529766</t>
  </si>
  <si>
    <t>0,28*1,03*0,4+0,31*0,79*0,4+0,85*0,43*0,4"1np</t>
  </si>
  <si>
    <t>0,28*0,98*0,4+0,3*0,98*0,4+0,6*0,25*0,4+0,91*0,54*0,4"2np</t>
  </si>
  <si>
    <t>0,3*0,98*0,4+0,6*0,25*0,4+0,91*0,54*0,4"3np</t>
  </si>
  <si>
    <t>38</t>
  </si>
  <si>
    <t>974031666</t>
  </si>
  <si>
    <t>Vysekání rýh ve zdivu cihelném pro vtahování nosníků hl do 150 mm v do 250 mm</t>
  </si>
  <si>
    <t>-1964252993</t>
  </si>
  <si>
    <t>1*2"p6</t>
  </si>
  <si>
    <t>1,5*4*2"p8</t>
  </si>
  <si>
    <t>2,15*2"p9</t>
  </si>
  <si>
    <t>1,2*2"p20</t>
  </si>
  <si>
    <t>2,9*2"p27</t>
  </si>
  <si>
    <t>39</t>
  </si>
  <si>
    <t>-1212249182</t>
  </si>
  <si>
    <t>1,2*2"P16</t>
  </si>
  <si>
    <t>1,1*3"p18</t>
  </si>
  <si>
    <t>1,1*2"p19</t>
  </si>
  <si>
    <t>40</t>
  </si>
  <si>
    <t>977151118</t>
  </si>
  <si>
    <t>Jádrové vrty diamantovými korunkami do stavebních materiálů D přes 90 do 100 mm</t>
  </si>
  <si>
    <t>-614958793</t>
  </si>
  <si>
    <t>0,4*7"strop 1np</t>
  </si>
  <si>
    <t>0,4*35"strop 2np</t>
  </si>
  <si>
    <t>41</t>
  </si>
  <si>
    <t>977151119</t>
  </si>
  <si>
    <t>Jádrové vrty diamantovými korunkami do stavebních materiálů D přes 100 do 110 mm</t>
  </si>
  <si>
    <t>-1958165756</t>
  </si>
  <si>
    <t>0,4*9"1np</t>
  </si>
  <si>
    <t>0,4*4"2np</t>
  </si>
  <si>
    <t>0,4*2"3np</t>
  </si>
  <si>
    <t>42</t>
  </si>
  <si>
    <t>977151123</t>
  </si>
  <si>
    <t>Jádrové vrty diamantovými korunkami do stavebních materiálů D přes 130 do 150 mm</t>
  </si>
  <si>
    <t>1810681737</t>
  </si>
  <si>
    <t>0,4"strop 1np</t>
  </si>
  <si>
    <t>0,4*4"strop 2np</t>
  </si>
  <si>
    <t>0,4*3"3np</t>
  </si>
  <si>
    <t>43</t>
  </si>
  <si>
    <t>977151124</t>
  </si>
  <si>
    <t>Jádrové vrty diamantovými korunkami do stavebních materiálů D přes 150 do 180 mm</t>
  </si>
  <si>
    <t>1073385158</t>
  </si>
  <si>
    <t>0,4"1NP</t>
  </si>
  <si>
    <t>44</t>
  </si>
  <si>
    <t>977151125</t>
  </si>
  <si>
    <t>Jádrové vrty diamantovými korunkami do stavebních materiálů D přes 180 do 200 mm</t>
  </si>
  <si>
    <t>1872954018</t>
  </si>
  <si>
    <t>45</t>
  </si>
  <si>
    <t>977151131</t>
  </si>
  <si>
    <t>Jádrové vrty diamantovými korunkami do stavebních materiálů D přes 350 do 400 mm</t>
  </si>
  <si>
    <t>-87661601</t>
  </si>
  <si>
    <t>0,4*2"1np</t>
  </si>
  <si>
    <t>46</t>
  </si>
  <si>
    <t>978059541</t>
  </si>
  <si>
    <t>Odsekání a odebrání obkladů stěn z vnitřních obkládaček plochy přes 1 m2</t>
  </si>
  <si>
    <t>1468022110</t>
  </si>
  <si>
    <t>(0,37+6,67+5,9+7,98+8,65+0,7+10,14+4,28+4,65*3+1,19)*2"1np</t>
  </si>
  <si>
    <t>2*2"2np</t>
  </si>
  <si>
    <t>997</t>
  </si>
  <si>
    <t>Přesun sutě</t>
  </si>
  <si>
    <t>47</t>
  </si>
  <si>
    <t>997013111</t>
  </si>
  <si>
    <t>Vnitrostaveništní doprava suti a vybouraných hmot pro budovy v do 6 m s použitím mechanizace</t>
  </si>
  <si>
    <t>1815994546</t>
  </si>
  <si>
    <t>48</t>
  </si>
  <si>
    <t>-1254190178</t>
  </si>
  <si>
    <t>49</t>
  </si>
  <si>
    <t>997013311</t>
  </si>
  <si>
    <t>Montáž a demontáž shozu suti v do 10 m</t>
  </si>
  <si>
    <t>-2053580692</t>
  </si>
  <si>
    <t>50</t>
  </si>
  <si>
    <t>997013321</t>
  </si>
  <si>
    <t>Příplatek k shozu suti v do 10 m za první a ZKD den použití</t>
  </si>
  <si>
    <t>1954710787</t>
  </si>
  <si>
    <t>11*60 'Přepočtené koeficientem množství</t>
  </si>
  <si>
    <t>51</t>
  </si>
  <si>
    <t>997013501</t>
  </si>
  <si>
    <t>Odvoz suti a vybouraných hmot na skládku nebo meziskládku do 1 km se složením</t>
  </si>
  <si>
    <t>229159674</t>
  </si>
  <si>
    <t>52</t>
  </si>
  <si>
    <t>-2064773484</t>
  </si>
  <si>
    <t>53</t>
  </si>
  <si>
    <t>997013509</t>
  </si>
  <si>
    <t>Příplatek k odvozu suti a vybouraných hmot na skládku ZKD 1 km přes 1 km</t>
  </si>
  <si>
    <t>1528073830</t>
  </si>
  <si>
    <t>577,234*10 'Přepočtené koeficientem množství</t>
  </si>
  <si>
    <t>54</t>
  </si>
  <si>
    <t>1538556639</t>
  </si>
  <si>
    <t>55</t>
  </si>
  <si>
    <t>997013609</t>
  </si>
  <si>
    <t>Poplatek za uložení na skládce (skládkovné) stavebního odpadu ze směsí nebo oddělených frakcí betonu, cihel a keramických výrobků kód odpadu 17 01 07</t>
  </si>
  <si>
    <t>1131441130</t>
  </si>
  <si>
    <t>P</t>
  </si>
  <si>
    <t>Poznámka k položce:
NUTNO PŘEDPOLKÁDAT S VÍCE DRUHY SUTI A VYBOURANÝCH HMOT (I NEBEZPEČNÉ)</t>
  </si>
  <si>
    <t>56</t>
  </si>
  <si>
    <t>-2019153646</t>
  </si>
  <si>
    <t>PSV</t>
  </si>
  <si>
    <t>Práce a dodávky PSV</t>
  </si>
  <si>
    <t>763</t>
  </si>
  <si>
    <t>Konstrukce suché výstavby</t>
  </si>
  <si>
    <t>57</t>
  </si>
  <si>
    <t>763135811</t>
  </si>
  <si>
    <t>Demontáž podhledu sádrokartonového kazetového na roštu viditelném</t>
  </si>
  <si>
    <t>991640557</t>
  </si>
  <si>
    <t>5,3+3,74+0,4*3,625+0,9*2,175+0,9*2,23+8+0,4*2,85+2,25+7,47+11,38"1np</t>
  </si>
  <si>
    <t>764</t>
  </si>
  <si>
    <t>Konstrukce klempířské</t>
  </si>
  <si>
    <t>58</t>
  </si>
  <si>
    <t>764002851</t>
  </si>
  <si>
    <t>Demontáž oplechování parapetů do suti</t>
  </si>
  <si>
    <t>513776136</t>
  </si>
  <si>
    <t>9,02+0,8*4+1,53*2+1,09+5,44+1,48*2+1,9+1,2*2+0,6*2+1,5*2+1,8+0,945"1np</t>
  </si>
  <si>
    <t>19,355"2np</t>
  </si>
  <si>
    <t>1,75*2+0,71*8"3np</t>
  </si>
  <si>
    <t>59</t>
  </si>
  <si>
    <t>764004861</t>
  </si>
  <si>
    <t>Demontáž svodu do suti</t>
  </si>
  <si>
    <t>1132596599</t>
  </si>
  <si>
    <t>766</t>
  </si>
  <si>
    <t>Konstrukce truhlářské</t>
  </si>
  <si>
    <t>60</t>
  </si>
  <si>
    <t>766441811</t>
  </si>
  <si>
    <t>Demontáž parapetních desek dřevěných nebo plastových šířky do 300 mm délky do 1000 mm</t>
  </si>
  <si>
    <t>-989697526</t>
  </si>
  <si>
    <t>7"1np</t>
  </si>
  <si>
    <t>14"2np</t>
  </si>
  <si>
    <t>8"3np</t>
  </si>
  <si>
    <t>61</t>
  </si>
  <si>
    <t>766441821</t>
  </si>
  <si>
    <t>Demontáž parapetních desek dřevěných nebo plastových šířky do 300 mm délky do 2000 mm</t>
  </si>
  <si>
    <t>-816740955</t>
  </si>
  <si>
    <t>9"1np</t>
  </si>
  <si>
    <t>2"3np</t>
  </si>
  <si>
    <t>62</t>
  </si>
  <si>
    <t>766441823</t>
  </si>
  <si>
    <t>Demontáž parapetních desek dřevěných nebo plastových šířky do 300 mm délky přes 2000 mm</t>
  </si>
  <si>
    <t>-552971430</t>
  </si>
  <si>
    <t>2"1np</t>
  </si>
  <si>
    <t>63</t>
  </si>
  <si>
    <t>766622831</t>
  </si>
  <si>
    <t>Demontáž rámu zdvojených oken dřevěných nebo plastových do 1 m2 k opětovnému použití</t>
  </si>
  <si>
    <t>-243201880</t>
  </si>
  <si>
    <t>0,8*1,25*4"o3</t>
  </si>
  <si>
    <t>64</t>
  </si>
  <si>
    <t>766622833</t>
  </si>
  <si>
    <t>Demontáž rámu zdvojených oken dřevěných nebo plastových přes 2 do 4 m2 k opětovnému použití</t>
  </si>
  <si>
    <t>1171109758</t>
  </si>
  <si>
    <t>1,32*1,8*5"o4</t>
  </si>
  <si>
    <t>767</t>
  </si>
  <si>
    <t>Konstrukce zámečnické</t>
  </si>
  <si>
    <t>65</t>
  </si>
  <si>
    <t>767001</t>
  </si>
  <si>
    <t>Přemístění ocelového sloupku (Demontáž,uschování,doprava,zpětná montáž,povrch.úprava,kotvení)</t>
  </si>
  <si>
    <t>512</t>
  </si>
  <si>
    <t>-1893440395</t>
  </si>
  <si>
    <t>66</t>
  </si>
  <si>
    <t>767161814</t>
  </si>
  <si>
    <t>Demontáž zábradlí rovného nerozebíratelného hmotnosti 1 m zábradlí přes 20 kg do suti</t>
  </si>
  <si>
    <t>-672887417</t>
  </si>
  <si>
    <t>4,6+4,2+1,05+4,2</t>
  </si>
  <si>
    <t>67</t>
  </si>
  <si>
    <t>767632811</t>
  </si>
  <si>
    <t>Demontáž posuvných hliníkových dveří pl do 6 m2</t>
  </si>
  <si>
    <t>1677386528</t>
  </si>
  <si>
    <t>OST</t>
  </si>
  <si>
    <t>Ostatní</t>
  </si>
  <si>
    <t>68</t>
  </si>
  <si>
    <t>ost001</t>
  </si>
  <si>
    <t>Protiprašná opatření</t>
  </si>
  <si>
    <t>1438122678</t>
  </si>
  <si>
    <t>69</t>
  </si>
  <si>
    <t>ost002</t>
  </si>
  <si>
    <t>Vystěhování,demontáž případná likvidace nebo uskladnění stávajícího vybavení kuchyně (vč.gastro technologie)</t>
  </si>
  <si>
    <t>-453768978</t>
  </si>
  <si>
    <t>70</t>
  </si>
  <si>
    <t>ost003</t>
  </si>
  <si>
    <t>Příplatek za podpěrné a pomocné konstrukce při demontážích a bourání konstrukcí</t>
  </si>
  <si>
    <t>1964271993</t>
  </si>
  <si>
    <t>02 - STAVEBNÍ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</si>
  <si>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</si>
  <si>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</si>
  <si>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</si>
  <si>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</si>
  <si>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</si>
  <si>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  91 - Doplňující konstrukce a práce pozemních komunikací, letišť a ploch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</si>
  <si>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</si>
  <si>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</si>
  <si>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</si>
  <si>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</si>
  <si>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</si>
  <si>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</si>
  <si>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</si>
  <si>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</si>
  <si>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</si>
  <si>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</si>
  <si>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</si>
  <si>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</si>
  <si>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</si>
  <si>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</si>
  <si>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</si>
  <si>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</si>
  <si>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</si>
  <si>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</si>
  <si>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</si>
  <si>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122251102</t>
  </si>
  <si>
    <t>Odkopávky a prokopávky nezapažené v hornině třídy těžitelnosti I skupiny 3 objem do 50 m3 strojně</t>
  </si>
  <si>
    <t>302190116</t>
  </si>
  <si>
    <t>196,82*0,24"skladba t1</t>
  </si>
  <si>
    <t>132251104</t>
  </si>
  <si>
    <t>Hloubení rýh nezapažených š do 800 mm v hornině třídy těžitelnosti I skupiny 3 objem přes 100 m3 strojně</t>
  </si>
  <si>
    <t>1923437306</t>
  </si>
  <si>
    <t>80"základy</t>
  </si>
  <si>
    <t>13,2*0,3+0,98*2,54*0,3"rampa</t>
  </si>
  <si>
    <t>1,69*9,4*0,5+34,7*0,8*0,5+1,31*18,24*0,5+0,74*12,9*0,5"základy izolace</t>
  </si>
  <si>
    <t>1791490264</t>
  </si>
  <si>
    <t>79,799"vrty</t>
  </si>
  <si>
    <t>123,25"pasy</t>
  </si>
  <si>
    <t>47,237"odkopávky</t>
  </si>
  <si>
    <t>171151112</t>
  </si>
  <si>
    <t>Uložení sypaniny z hornin nesoudržných kamenitých do násypů zhutněných strojně</t>
  </si>
  <si>
    <t>294965152</t>
  </si>
  <si>
    <t>8,95*12,27+9,28*12,57"pod podkladní deskou</t>
  </si>
  <si>
    <t>3,38*2,5+4,635*4,7+3,1*2,5"rampa</t>
  </si>
  <si>
    <t>174151101</t>
  </si>
  <si>
    <t>Zásyp jam, šachet rýh nebo kolem objektů sypaninou se zhutněním</t>
  </si>
  <si>
    <t>1060756610</t>
  </si>
  <si>
    <t>M</t>
  </si>
  <si>
    <t>58343959</t>
  </si>
  <si>
    <t>kamenivo drcené hrubé frakce 32/63</t>
  </si>
  <si>
    <t>-976259560</t>
  </si>
  <si>
    <t>38,543+264,451</t>
  </si>
  <si>
    <t>302,994*2 'Přepočtené koeficientem množství</t>
  </si>
  <si>
    <t>-45599568</t>
  </si>
  <si>
    <t>250,286*1,8 'Přepočtené koeficientem množství</t>
  </si>
  <si>
    <t>181951112</t>
  </si>
  <si>
    <t>Úprava pláně v hornině třídy těžitelnosti I skupiny 1 až 3 se zhutněním strojně</t>
  </si>
  <si>
    <t>-1049368346</t>
  </si>
  <si>
    <t>196,82"skladba t1</t>
  </si>
  <si>
    <t>Zakládání</t>
  </si>
  <si>
    <t>226112113</t>
  </si>
  <si>
    <t>Vrty velkoprofilové svislé nezapažené D přes 550 do 650 mm hl od 0 do 5 m hornina III</t>
  </si>
  <si>
    <t>1301289108</t>
  </si>
  <si>
    <t>4,35+4,35+4,35+4,5+4,5+4,7+4,9+4,9+5</t>
  </si>
  <si>
    <t>226112213</t>
  </si>
  <si>
    <t>Vrty velkoprofilové svislé nezapažené D od 550 do 650 mm hl přes 5 m hornina III</t>
  </si>
  <si>
    <t>1691717543</t>
  </si>
  <si>
    <t>5,03+5,05+5,05+5,5+6,03+6,85+8</t>
  </si>
  <si>
    <t>226113113</t>
  </si>
  <si>
    <t>Vrty velkoprofilové svislé nezapažené D přes 850 do 1050 mm hl od 0 do 5 m hornina III</t>
  </si>
  <si>
    <t>472491494</t>
  </si>
  <si>
    <t>3,985+4,04+4,05+4,05</t>
  </si>
  <si>
    <t>226113213</t>
  </si>
  <si>
    <t>Vrty velkoprofilové svislé nezapažené D přes 850 do 1050 mm hl přes 5 m hornina III</t>
  </si>
  <si>
    <t>-1332662586</t>
  </si>
  <si>
    <t>5,3+5,985+7,97+8,62+8,62+11,45+11,8+12,65</t>
  </si>
  <si>
    <t>231212112</t>
  </si>
  <si>
    <t>Zřízení pilot svislých zapažených D přes 450 do 650 mm hl od 0 do 10 m s vytažením pažnic z betonu železového</t>
  </si>
  <si>
    <t>-246833816</t>
  </si>
  <si>
    <t>4,35*3+4,5*2+4,7+4,9*2+5+5,03+5,05*2+5,5+6,03+6,85+8</t>
  </si>
  <si>
    <t>231212113</t>
  </si>
  <si>
    <t>Zřízení pilot svislých zapažených D přes 650 do 1250 mm hl od 0 do 10 m s vytažením pažnic z betonu železového</t>
  </si>
  <si>
    <t>1745743467</t>
  </si>
  <si>
    <t>3,985+4,04+4,05*2+5,3+5,985+7,97+8,62*2</t>
  </si>
  <si>
    <t>231212213</t>
  </si>
  <si>
    <t>Zřízení pilot svislých zapažených D přes 650 do 1250 mm hl od 0 do 20 m s vytažením pažnic z betonu železového</t>
  </si>
  <si>
    <t>-1094017628</t>
  </si>
  <si>
    <t>11,45+11,8+12,65</t>
  </si>
  <si>
    <t>58933324-R</t>
  </si>
  <si>
    <t>beton C 30/37</t>
  </si>
  <si>
    <t>-808797150</t>
  </si>
  <si>
    <t>231611114</t>
  </si>
  <si>
    <t>Výztuž pilot betonovaných do země ocel z betonářské oceli 10 505</t>
  </si>
  <si>
    <t>-1198591770</t>
  </si>
  <si>
    <t>271572211</t>
  </si>
  <si>
    <t>Podsyp pod základové konstrukce se zhutněním z netříděného štěrkopísku</t>
  </si>
  <si>
    <t>1659761312</t>
  </si>
  <si>
    <t>572*0,15"podkladní deska</t>
  </si>
  <si>
    <t>45*0,15"rampa</t>
  </si>
  <si>
    <t>273321411</t>
  </si>
  <si>
    <t>Základové desky ze ŽB bez zvýšených nároků na prostředí tř. C 20/25</t>
  </si>
  <si>
    <t>1601525310</t>
  </si>
  <si>
    <t>(10,004+23,244+203,213+332,152)*0,15"podkladní deska</t>
  </si>
  <si>
    <t>273321511</t>
  </si>
  <si>
    <t>Základové desky ze ŽB bez zvýšených nároků na prostředí tř. C 25/30</t>
  </si>
  <si>
    <t>-1171679469</t>
  </si>
  <si>
    <t>6,99*0,2+11,4*0,2"vyrovnání podlah 1np</t>
  </si>
  <si>
    <t>273351121</t>
  </si>
  <si>
    <t>Zřízení bednění základových desek</t>
  </si>
  <si>
    <t>-1015210631</t>
  </si>
  <si>
    <t>2,31*0,8+6,2*1,2"vyrovnání podlah 1np</t>
  </si>
  <si>
    <t>273351122</t>
  </si>
  <si>
    <t>Odstranění bednění základových desek</t>
  </si>
  <si>
    <t>-66262139</t>
  </si>
  <si>
    <t>273361821</t>
  </si>
  <si>
    <t>Výztuž základových desek betonářskou ocelí 10 505 (R)</t>
  </si>
  <si>
    <t>-519612774</t>
  </si>
  <si>
    <t>3,678*0,15"vyrovnání podlah 1np</t>
  </si>
  <si>
    <t>273362021</t>
  </si>
  <si>
    <t>Výztuž základových desek svařovanými sítěmi Kari</t>
  </si>
  <si>
    <t>-1715326135</t>
  </si>
  <si>
    <t>(10,004+23,244+203,213+332,152)*0,00444"podkladní deska</t>
  </si>
  <si>
    <t>45*0,00444"rampa</t>
  </si>
  <si>
    <t>2,725*1,15 'Přepočtené koeficientem množství</t>
  </si>
  <si>
    <t>274313911-R</t>
  </si>
  <si>
    <t>Základové pásy z betonu tř. C 30/37 vč.bednění</t>
  </si>
  <si>
    <t>-1786853346</t>
  </si>
  <si>
    <t>24,148"zákl.pasy</t>
  </si>
  <si>
    <t>41,605"základové trámy-možno i prefa</t>
  </si>
  <si>
    <t>6,26*0,3+2,53*0,3+0,4"rampa</t>
  </si>
  <si>
    <t>274361821</t>
  </si>
  <si>
    <t>Výztuž základových pasů betonářskou ocelí 10 505 (R)</t>
  </si>
  <si>
    <t>-718138620</t>
  </si>
  <si>
    <t>41,605*0,15"základové trámy-možno i prefa</t>
  </si>
  <si>
    <t>275321611-R</t>
  </si>
  <si>
    <t>Základové patky ze ŽB bez zvýšených nároků na prostředí tř. C 30/37,vč.bednění a výztuže</t>
  </si>
  <si>
    <t>368981411</t>
  </si>
  <si>
    <t>13,332"hlavice a kalichy</t>
  </si>
  <si>
    <t>279113132</t>
  </si>
  <si>
    <t>Základová zeď tl přes 150 do 200 mm z tvárnic ztraceného bednění včetně výplně z betonu tř. C 16/20</t>
  </si>
  <si>
    <t>-759622204</t>
  </si>
  <si>
    <t>(0,18*2+10,91*2+3,9*2+11,655*2+17,14*2+0,25*2+3,615*2+0,3*2+0,4*2+11,565*2+0,3*2+2,3*2)*0,2"bednění podkladní desky</t>
  </si>
  <si>
    <t>279113143</t>
  </si>
  <si>
    <t>Základová zeď tl přes 200 do 250 mm z tvárnic ztraceného bednění včetně výplně z betonu tř. C 20/25</t>
  </si>
  <si>
    <t>-215766677</t>
  </si>
  <si>
    <t>9,74*0,95"vstup</t>
  </si>
  <si>
    <t>279321348</t>
  </si>
  <si>
    <t>Základová zeď ze ŽB bez zvýšených nároků na prostředí tř. C 30/37 bez výztuže</t>
  </si>
  <si>
    <t>-1860453772</t>
  </si>
  <si>
    <t>10,47*1,2*0,15"výt.šachta</t>
  </si>
  <si>
    <t>9,74*0,15*0,87"vstup</t>
  </si>
  <si>
    <t>279351311</t>
  </si>
  <si>
    <t>Zřízení jednostranného bednění základových zdí</t>
  </si>
  <si>
    <t>-1313712131</t>
  </si>
  <si>
    <t>10,47*1,2"výt.šachta</t>
  </si>
  <si>
    <t>9,74*0,87"vstup</t>
  </si>
  <si>
    <t>279351312</t>
  </si>
  <si>
    <t>Odstranění jednostranného bednění základových zdí</t>
  </si>
  <si>
    <t>-1084333691</t>
  </si>
  <si>
    <t>279361821</t>
  </si>
  <si>
    <t>Výztuž základových zdí nosných betonářskou ocelí 10 505</t>
  </si>
  <si>
    <t>-349491491</t>
  </si>
  <si>
    <t>25,006*0,01</t>
  </si>
  <si>
    <t>9,253*0,006</t>
  </si>
  <si>
    <t>Svislé a kompletní konstrukce</t>
  </si>
  <si>
    <t>310238211</t>
  </si>
  <si>
    <t>Zazdívka otvorů pl přes 0,25 do 1 m2 ve zdivu nadzákladovém cihlami pálenými na MVC</t>
  </si>
  <si>
    <t>-1465865621</t>
  </si>
  <si>
    <t>0,49*1,8*0,4"1,22</t>
  </si>
  <si>
    <t>0,6*0,8*0,375*2"1,38+1,57-1,59</t>
  </si>
  <si>
    <t>310239211</t>
  </si>
  <si>
    <t>Zazdívka otvorů pl přes 1 do 4 m2 ve zdivu nadzákladovém cihlami pálenými na MVC</t>
  </si>
  <si>
    <t>55997088</t>
  </si>
  <si>
    <t>1,525*1,8*0,45*2+1,09*1,8*0,45+0,8*1,25*0,4*2+1*2,15*0,3+1,2*2,15*0,3+1,2*1,5*0,375+0,6*1,5*0,375+0,8*1,5*0,2+1,2*2*0,25+1,5*1,5*0,375*2"1np</t>
  </si>
  <si>
    <t>1,8*1,5*0,4"1np</t>
  </si>
  <si>
    <t>1,225*3*0,4"2np</t>
  </si>
  <si>
    <t>1,7*1,75*0,25"3np</t>
  </si>
  <si>
    <t>311113222</t>
  </si>
  <si>
    <t>Nosná zeď tl 200 mm ze štípaných tvárnic ztraceného bednění barevných včetně výplně z betonu</t>
  </si>
  <si>
    <t>-1589579192</t>
  </si>
  <si>
    <t>23,3+2,2*2,54"rampa</t>
  </si>
  <si>
    <t>59241206</t>
  </si>
  <si>
    <t>deska zákrytová průběžná plotových prvků rovná barevná 400x300x50mm</t>
  </si>
  <si>
    <t>-1860795609</t>
  </si>
  <si>
    <t>17,42/0,4</t>
  </si>
  <si>
    <t>43,55*1,1 'Přepočtené koeficientem množství</t>
  </si>
  <si>
    <t>311236301</t>
  </si>
  <si>
    <t>Zdivo jednovrstvé zvukově izolační na tenkovrstvou maltu z cihel děrovaných broušených do P15 tl 190 mm</t>
  </si>
  <si>
    <t>-933866389</t>
  </si>
  <si>
    <t>(0,76+2,57+4,45+4,97)*3,84</t>
  </si>
  <si>
    <t>(4,17+8,2)*3,2</t>
  </si>
  <si>
    <t>(3,49+4,18+7,9+7,47+6,99)*3,35</t>
  </si>
  <si>
    <t>(6,27+1,95)*3,48</t>
  </si>
  <si>
    <t>(1,87+17,01+17,25)*3,89</t>
  </si>
  <si>
    <t>((1,21+5,96+4,6+4,32+2,17+3,11+3,5)*3)-(2,64*1,8*2+1,32*1,8)</t>
  </si>
  <si>
    <t>-(0,8*1,25*2+1,32*1,25+0,8*1,25*4+6,57*1,8+1,22*2,95+1,42*1,8+1,22*2,95+1,32*1,8*7+2,64*1,8*2+1,32*2,95+3,92*2,95+1*2+1*2+1,1*2,1+0,9*2+1,2*2)</t>
  </si>
  <si>
    <t>311272031</t>
  </si>
  <si>
    <t>Zdivo z pórobetonových tvárnic hladkých přes P2 do P4 přes 450 do 600 kg/m3 na tenkovrstvou maltu tl 200 mm</t>
  </si>
  <si>
    <t>1588088318</t>
  </si>
  <si>
    <t>(4,76+4,06)*4,44"1np</t>
  </si>
  <si>
    <t>2,68*4,16*2"2np</t>
  </si>
  <si>
    <t>311272211</t>
  </si>
  <si>
    <t>Zdivo z pórobetonových tvárnic hladkých do P2 do 450 kg/m3 na tenkovrstvou maltu tl 300 mm</t>
  </si>
  <si>
    <t>663986507</t>
  </si>
  <si>
    <t>1,6*3,05-1,25*2,95+1,47*3,05-1,1*1,8"1,22</t>
  </si>
  <si>
    <t>311321611</t>
  </si>
  <si>
    <t>Nosná zeď ze ŽB tř. C 30/37 bez výztuže</t>
  </si>
  <si>
    <t>-652500904</t>
  </si>
  <si>
    <t>Poznámka k položce:
MOŽNO I PREFA</t>
  </si>
  <si>
    <t>2,474+3,396+3,272"ztužující stěny</t>
  </si>
  <si>
    <t>32,803"výt.šachta</t>
  </si>
  <si>
    <t>311351121</t>
  </si>
  <si>
    <t>Zřízení oboustranného bednění nosných nadzákladových zdí</t>
  </si>
  <si>
    <t>-845284643</t>
  </si>
  <si>
    <t>48,116*2,1</t>
  </si>
  <si>
    <t>150,656*2,1</t>
  </si>
  <si>
    <t>311351122</t>
  </si>
  <si>
    <t>Odstranění oboustranného bednění nosných nadzákladových zdí</t>
  </si>
  <si>
    <t>170659114</t>
  </si>
  <si>
    <t>311361821</t>
  </si>
  <si>
    <t>Výztuž nosných zdí betonářskou ocelí 10 505</t>
  </si>
  <si>
    <t>253658912</t>
  </si>
  <si>
    <t>41,945*0,15"zdivo základů</t>
  </si>
  <si>
    <t>28,888*0,01"rampa</t>
  </si>
  <si>
    <t>317142422</t>
  </si>
  <si>
    <t>Překlad nenosný pórobetonový š 100 mm v do 250 mm na tenkovrstvou maltu dl přes 1000 do 1250 mm</t>
  </si>
  <si>
    <t>-202346065</t>
  </si>
  <si>
    <t>317142426</t>
  </si>
  <si>
    <t>Překlad nenosný pórobetonový š 100 mm v do 250 mm na tenkovrstvou maltu dl přes 1500 do 2000 mm</t>
  </si>
  <si>
    <t>-1829003765</t>
  </si>
  <si>
    <t>317142428</t>
  </si>
  <si>
    <t>Překlad nenosný pórobetonový š 100 mm v do 250 mm na tenkovrstvou maltu dl přes 2000 do 2500 mm</t>
  </si>
  <si>
    <t>-736021294</t>
  </si>
  <si>
    <t>317142432</t>
  </si>
  <si>
    <t>Překlad nenosný pórobetonový š 125 mm v do 250 mm na tenkovrstvou maltu dl přes 1000 do 1250 mm</t>
  </si>
  <si>
    <t>-806275799</t>
  </si>
  <si>
    <t>317142442</t>
  </si>
  <si>
    <t>Překlad nenosný pórobetonový š 150 mm v do 250 mm na tenkovrstvou maltu dl přes 1000 do 1250 mm</t>
  </si>
  <si>
    <t>-417827986</t>
  </si>
  <si>
    <t>317142444</t>
  </si>
  <si>
    <t>Překlad nenosný pórobetonový š 150 mm v do 250 mm na tenkovrstvou maltu dl přes 1250 do 1500 mm</t>
  </si>
  <si>
    <t>1385551385</t>
  </si>
  <si>
    <t>317142446</t>
  </si>
  <si>
    <t>Překlad nenosný pórobetonový š 150 mm v do 250 mm na tenkovrstvou maltu dl přes 1500 do 2000 mm</t>
  </si>
  <si>
    <t>-1798848291</t>
  </si>
  <si>
    <t>317168014</t>
  </si>
  <si>
    <t>Překlad keramický plochý š 115 mm dl 1750 mm</t>
  </si>
  <si>
    <t>933502662</t>
  </si>
  <si>
    <t>317168052</t>
  </si>
  <si>
    <t>Překlad keramický vysoký v 238 mm dl 1250 mm</t>
  </si>
  <si>
    <t>-850469435</t>
  </si>
  <si>
    <t>317168053</t>
  </si>
  <si>
    <t>Překlad keramický vysoký v 238 mm dl 1500 mm</t>
  </si>
  <si>
    <t>390496854</t>
  </si>
  <si>
    <t>317168054</t>
  </si>
  <si>
    <t>Překlad keramický vysoký v 238 mm dl 1750 mm</t>
  </si>
  <si>
    <t>1767130355</t>
  </si>
  <si>
    <t>317168057</t>
  </si>
  <si>
    <t>Překlad keramický vysoký v 238 mm dl 2500 mm</t>
  </si>
  <si>
    <t>-192522545</t>
  </si>
  <si>
    <t>317168060</t>
  </si>
  <si>
    <t>Překlad keramický vysoký v 238 mm dl 3250 mm</t>
  </si>
  <si>
    <t>-1684530862</t>
  </si>
  <si>
    <t>317941121</t>
  </si>
  <si>
    <t>Osazování ocelových válcovaných nosníků na zdivu I, IE, U, UE nebo L do č. 12 nebo výšky do 120 mm</t>
  </si>
  <si>
    <t>-48923356</t>
  </si>
  <si>
    <t>1,45*0,0134"p5</t>
  </si>
  <si>
    <t>1*2*0,015"p6</t>
  </si>
  <si>
    <t>0,00542*2*1,3"p7</t>
  </si>
  <si>
    <t>1,5*2*4*0,015"p8</t>
  </si>
  <si>
    <t>1,2*2*0,00542"p20</t>
  </si>
  <si>
    <t>1,3*2*0,015"p25</t>
  </si>
  <si>
    <t>13010818</t>
  </si>
  <si>
    <t>ocel profilová jakost S235JR (11 375) průřez U (UPN) 120</t>
  </si>
  <si>
    <t>-1490809303</t>
  </si>
  <si>
    <t>0,019*1,03 'Přepočtené koeficientem množství</t>
  </si>
  <si>
    <t>13010424</t>
  </si>
  <si>
    <t>úhelník ocelový rovnostranný jakost S235JR (11 375) 60x60x6mm</t>
  </si>
  <si>
    <t>871797599</t>
  </si>
  <si>
    <t>0,027*1,03 'Přepočtené koeficientem množství</t>
  </si>
  <si>
    <t>13010442</t>
  </si>
  <si>
    <t>úhelník ocelový rovnostranný jakost S235JR (11 375) 100x100x10mm</t>
  </si>
  <si>
    <t>-1632725201</t>
  </si>
  <si>
    <t>0,249*1,03 'Přepočtené koeficientem množství</t>
  </si>
  <si>
    <t>1294716788</t>
  </si>
  <si>
    <t>2*1,5*2*0,015"p15</t>
  </si>
  <si>
    <t>2*1,2*0,015"p16</t>
  </si>
  <si>
    <t>1,1*3*0,015"p18</t>
  </si>
  <si>
    <t>1,1*2*0,00542"p19</t>
  </si>
  <si>
    <t>-989743550</t>
  </si>
  <si>
    <t>-1175402985</t>
  </si>
  <si>
    <t>0,176*1,03 'Přepočtené koeficientem množství</t>
  </si>
  <si>
    <t>50563605</t>
  </si>
  <si>
    <t>0,012*1,03 'Přepočtené koeficientem množství</t>
  </si>
  <si>
    <t>317941123</t>
  </si>
  <si>
    <t>Osazování ocelových válcovaných nosníků na zdivu I, IE, U, UE nebo L přes č. 14 do č. 22 nebo výšky do 220 mm</t>
  </si>
  <si>
    <t>-1237078771</t>
  </si>
  <si>
    <t>2,15*2*0,0337"p9</t>
  </si>
  <si>
    <t>2,9*2*0,0219"p27</t>
  </si>
  <si>
    <t>13010974</t>
  </si>
  <si>
    <t>ocel profilová jakost S235JR (11 375) průřez HEB 140</t>
  </si>
  <si>
    <t>-142507832</t>
  </si>
  <si>
    <t>0,145*1,03 'Přepočtené koeficientem množství</t>
  </si>
  <si>
    <t>13010720</t>
  </si>
  <si>
    <t>ocel profilová jakost S235JR (11 375) průřez I (IPN) 180</t>
  </si>
  <si>
    <t>1867564502</t>
  </si>
  <si>
    <t>0,127*1,03 'Přepočtené koeficientem množství</t>
  </si>
  <si>
    <t>317998111</t>
  </si>
  <si>
    <t>Tepelná izolace mezi překlady v 24 cm z EPS tl přes 30 do 50 mm</t>
  </si>
  <si>
    <t>900979836</t>
  </si>
  <si>
    <t>1,75+3,25*3</t>
  </si>
  <si>
    <t>-339132294</t>
  </si>
  <si>
    <t>1,5*3+1,25*3+1,75*8+3,25*2</t>
  </si>
  <si>
    <t>71</t>
  </si>
  <si>
    <t>317998115</t>
  </si>
  <si>
    <t>Tepelná izolace mezi překlady v 24 cm z EPS tl 100 mm</t>
  </si>
  <si>
    <t>1361149470</t>
  </si>
  <si>
    <t>1,25*3"1np</t>
  </si>
  <si>
    <t>72</t>
  </si>
  <si>
    <t>330321610</t>
  </si>
  <si>
    <t>Sloupy nebo pilíře ze ŽB tř. C 30/37 bez výztuže</t>
  </si>
  <si>
    <t>602626614</t>
  </si>
  <si>
    <t>26,383+5,686+2,297</t>
  </si>
  <si>
    <t>73</t>
  </si>
  <si>
    <t>331351121</t>
  </si>
  <si>
    <t>Zřízení bednění čtyřúhelníkových sloupů v do 4 m průřezu přes 0,08 do 0,16 m2</t>
  </si>
  <si>
    <t>70879542</t>
  </si>
  <si>
    <t>0,4*4*(3,55+3,9)</t>
  </si>
  <si>
    <t>0,4*4*(3,76*3)</t>
  </si>
  <si>
    <t>0,3*4*(2,63*3+2,77+2,928+2,966)</t>
  </si>
  <si>
    <t>74</t>
  </si>
  <si>
    <t>331351122</t>
  </si>
  <si>
    <t>Odstranění bednění čtyřúhelníkových sloupů v do 4 m průřezu přes 0,08 do 0,16 m2</t>
  </si>
  <si>
    <t>96036039</t>
  </si>
  <si>
    <t>75</t>
  </si>
  <si>
    <t>331351321</t>
  </si>
  <si>
    <t>Zřízení bednění čtyřúhelníkových sloupů v přes 4m průřezu přes 0,08 do 0,16 m2</t>
  </si>
  <si>
    <t>1633146260</t>
  </si>
  <si>
    <t>0,4*4*(4,575*2+4,585+4,675+5,05+5,21+5,23*4+5,35+5,385+5,39+5,4+5,585+5,565*3+5,735+8,94+9,21+9,39*3)</t>
  </si>
  <si>
    <t>0,4*4*(4,04*3)</t>
  </si>
  <si>
    <t>76</t>
  </si>
  <si>
    <t>331351322</t>
  </si>
  <si>
    <t>Odstranění bednění čtyřúhelníkových sloupů v přes 4 do 6 m průřezu přes 0,08 do 0,16 m2</t>
  </si>
  <si>
    <t>591187114</t>
  </si>
  <si>
    <t>77</t>
  </si>
  <si>
    <t>331361821</t>
  </si>
  <si>
    <t>Výztuž sloupů betonářskou ocelí 10 505</t>
  </si>
  <si>
    <t>32369260</t>
  </si>
  <si>
    <t>2,2*3</t>
  </si>
  <si>
    <t>78</t>
  </si>
  <si>
    <t>332351115</t>
  </si>
  <si>
    <t>Zřízení bednění kruhových sloupů v do 4 m D přes 0,25 do 0,40 m</t>
  </si>
  <si>
    <t>69923257</t>
  </si>
  <si>
    <t>3,14*0,4*(3,8*3+3,9)</t>
  </si>
  <si>
    <t>3,14*0,4*3,76*3</t>
  </si>
  <si>
    <t>3,14*0,3*(2,77*2+2,928*2)</t>
  </si>
  <si>
    <t>79</t>
  </si>
  <si>
    <t>332351116</t>
  </si>
  <si>
    <t>Odstranění bednění kruhových sloupů v do 4 m D přes 0,25 do 0,40 m</t>
  </si>
  <si>
    <t>2050930119</t>
  </si>
  <si>
    <t>80</t>
  </si>
  <si>
    <t>332351315</t>
  </si>
  <si>
    <t>Zřízení bednění kruhových sloupů v přes 4 do 6 m D přes 0,25 do 0,40 m</t>
  </si>
  <si>
    <t>1672832617</t>
  </si>
  <si>
    <t>3,14*0,4*4,17</t>
  </si>
  <si>
    <t>81</t>
  </si>
  <si>
    <t>332351316</t>
  </si>
  <si>
    <t>Odstranění bednění kruhových sloupů v přes 4 do 6 m D přes 0,25 do 0,40 m</t>
  </si>
  <si>
    <t>65164159</t>
  </si>
  <si>
    <t>82</t>
  </si>
  <si>
    <t>340239212</t>
  </si>
  <si>
    <t>Zazdívka otvorů v příčkách nebo stěnách pl přes 1 do 4 m2 cihlami plnými tl přes 100 mm</t>
  </si>
  <si>
    <t>1631594125</t>
  </si>
  <si>
    <t>0,9*2"1,35-1,36</t>
  </si>
  <si>
    <t>83</t>
  </si>
  <si>
    <t>342272205</t>
  </si>
  <si>
    <t>Příčka z pórobetonových hladkých tvárnic na tenkovrstvou maltu tl 50 mm</t>
  </si>
  <si>
    <t>1294927842</t>
  </si>
  <si>
    <t>1,17*0,81*2+0,21*0,81*2+1,03*1,17*3+1,03*0,21*3+1,17*1,37+1,37*0,21"1,04-1,06+1,08-1,09</t>
  </si>
  <si>
    <t>2,11*1,51+2,11*0,2"1,13</t>
  </si>
  <si>
    <t>1,08*3,89"1,23</t>
  </si>
  <si>
    <t>0,9*1,17*2+0,9*0,2*2"1,24-1,29</t>
  </si>
  <si>
    <t>0,815*1,51+0,815*0,2+0,93*1,17+0,78*0,2+2,58*1,17+2,58*0,2+1,32*3,2"1,48-1,49+1,60</t>
  </si>
  <si>
    <t>1,89*1,51+0,2*1,89"1,58</t>
  </si>
  <si>
    <t>0,2*1,51+1,68*1,51+1,68*0,2"2,23</t>
  </si>
  <si>
    <t>1,75*1,5+1,75*0,2+1,17*0,7+0,7*0,2+0,8*3,64*2+0,9*1,17+0,9*0,2+1,02*1,5+0,72*0,2+0,87*3,64+0,67*3,64"1,39-1,47+1,50-1,56</t>
  </si>
  <si>
    <t>0,7*1,2+0,2*0,15"2np</t>
  </si>
  <si>
    <t>0,9*1,17*5+0,9*0,2*5+2,02*1,17+2,02*0,2+1,9*0,85+1,9*0,2+0,9*3,2*5+1,355*1,51+1,355*0,2+1,69*1,51+0,2*1,51+1,69*0,2"3np</t>
  </si>
  <si>
    <t>84</t>
  </si>
  <si>
    <t>342272215</t>
  </si>
  <si>
    <t>Příčka z pórobetonových hladkých tvárnic na tenkovrstvou maltu tl 75 mm</t>
  </si>
  <si>
    <t>1505912459</t>
  </si>
  <si>
    <t>1,38*3,05+1,24*3,05"1np</t>
  </si>
  <si>
    <t>1,87*3+4,1*4,16+15,23*1,3+7,22*0,4+13,63*1,3+6,44*0,4"2np</t>
  </si>
  <si>
    <t>(0,375+1,055)*3"3np</t>
  </si>
  <si>
    <t>85</t>
  </si>
  <si>
    <t>342272225</t>
  </si>
  <si>
    <t>Příčka z pórobetonových hladkých tvárnic na tenkovrstvou maltu tl 100 mm</t>
  </si>
  <si>
    <t>-1338880550</t>
  </si>
  <si>
    <t>0,18*3,05+2,97*3,2+3,27*3,2+1,76*2*3,2+1,55*3,2+2,625*3,2-0,8*2*5+2,175*3,2-1,2*2+2,25*3,2-0,9*2+2,85*3,2-1,2*2+2,5*3,2+1,9*3,84+1,3*3,84-0,8*2*2"1np</t>
  </si>
  <si>
    <t>3,64*3,84-1*2+0,815*3,84-0,81*2+2,8*3,84-0,9*2*2+2,85*3,84-0,8*2+4,17*3,84-0,9*2+2,32*3,84-0,9*2+1,4*3,84-0,9*2+4,05*3,84-0,8*2+4,08*3,84-0,9*2"1np</t>
  </si>
  <si>
    <t>5,2*3,84+1,2*3,84-0,8*2+2,15*3,84-0,8*2+1*3,84"1np</t>
  </si>
  <si>
    <t>0,7*2*4,16"2np</t>
  </si>
  <si>
    <t>((2,39+6,75+2,39+2,47+1,97+7,89+1,7*2+2+1,7+4,93+1,05*3+2,8+3,8+1,7+3,53+0,83)*3,1)-(1,3*2+1*2+0,8*2*5+1*2*2)"3np</t>
  </si>
  <si>
    <t>86</t>
  </si>
  <si>
    <t>342272235</t>
  </si>
  <si>
    <t>Příčka z pórobetonových hladkých tvárnic na tenkovrstvou maltu tl 125 mm</t>
  </si>
  <si>
    <t>703108291</t>
  </si>
  <si>
    <t>"1np</t>
  </si>
  <si>
    <t>(4,63+2,08+0,495+1,685+5,81+2,525+0,495)*3,05"1np</t>
  </si>
  <si>
    <t>-1,1*2</t>
  </si>
  <si>
    <t>87</t>
  </si>
  <si>
    <t>342272245</t>
  </si>
  <si>
    <t>Příčka z pórobetonových hladkých tvárnic na tenkovrstvou maltu tl 150 mm</t>
  </si>
  <si>
    <t>-206248011</t>
  </si>
  <si>
    <t>(5,6+11,63+3,23+3,39+2,4+1,25+3,12+1,62+2,105+1,5+2,15+2,9+4,3+2,18+2,25)*3,05</t>
  </si>
  <si>
    <t>-(1*2*4+1,1*2+1,2*2+1,5*2,1+1,1*2,1+1,2*2,02+0,9*2+1*2*2+0,9*2*15+1,2*2*3+1,1*0,75)</t>
  </si>
  <si>
    <t>(1,16+5,59+1,625)*1,9"1,10</t>
  </si>
  <si>
    <t>4,95*1,9"1,22</t>
  </si>
  <si>
    <t>(8,84+4,91+0,9)*3,2</t>
  </si>
  <si>
    <t>(5,83)*2,8</t>
  </si>
  <si>
    <t>(5,46+2,05+2,06+9,3+3,65+1,99+1,05+7,22+0,815+2,94+4,02+4,93+1,98+5,48+0,36+3,36+3,57)*3,89</t>
  </si>
  <si>
    <t>"2np</t>
  </si>
  <si>
    <t>(11,29+2,01+3,09+6,74+2,21)*3</t>
  </si>
  <si>
    <t>-(1,2*2*2+1*2)</t>
  </si>
  <si>
    <t>0,8*2</t>
  </si>
  <si>
    <t>((1,38+9,46+2,1+9,45+10,18+2,65+4,12)*3,1)-(1*2*2)"3np</t>
  </si>
  <si>
    <t>88</t>
  </si>
  <si>
    <t>346244381</t>
  </si>
  <si>
    <t>Plentování jednostranné v do 200 mm válcovaných nosníků cihlami</t>
  </si>
  <si>
    <t>1073896773</t>
  </si>
  <si>
    <t>1,45*0,12"p5</t>
  </si>
  <si>
    <t>2,15*2*0,14"p9</t>
  </si>
  <si>
    <t>2,9*2*0,18"p27</t>
  </si>
  <si>
    <t>89</t>
  </si>
  <si>
    <t>349231811</t>
  </si>
  <si>
    <t>Přizdívka ostění s ozubem z cihel tl přes 80 do 150 mm</t>
  </si>
  <si>
    <t>1386817384</t>
  </si>
  <si>
    <t>2,05*0,3"d13</t>
  </si>
  <si>
    <t>2,1*0,15"d14</t>
  </si>
  <si>
    <t>2*0,1+0,1*2,1"d40</t>
  </si>
  <si>
    <t>Vodorovné konstrukce</t>
  </si>
  <si>
    <t>90</t>
  </si>
  <si>
    <t>411321616</t>
  </si>
  <si>
    <t>Stropy deskové ze ŽB tř. C 30/37</t>
  </si>
  <si>
    <t>660721294</t>
  </si>
  <si>
    <t>(29,2+152,148)*0,2"strop 1np</t>
  </si>
  <si>
    <t>236,478*0,28</t>
  </si>
  <si>
    <t>(90,02+121,195)*0,2"strop 2np</t>
  </si>
  <si>
    <t>(86,075+116,876)*0,2"strop 3np</t>
  </si>
  <si>
    <t>91</t>
  </si>
  <si>
    <t>411351011</t>
  </si>
  <si>
    <t>Zřízení bednění stropů deskových tl přes 5 do 25 cm bez podpěrné kce</t>
  </si>
  <si>
    <t>1735441558</t>
  </si>
  <si>
    <t>(29,2+152,148)"strop 1np</t>
  </si>
  <si>
    <t>236,478</t>
  </si>
  <si>
    <t>73,91*0,2</t>
  </si>
  <si>
    <t>(90,02+121,195)"strop 2np</t>
  </si>
  <si>
    <t>(42,55+17,93)*0,2</t>
  </si>
  <si>
    <t>(86,075+116,876)"strop 3np</t>
  </si>
  <si>
    <t>(39,63+32,85)*0,2</t>
  </si>
  <si>
    <t>92</t>
  </si>
  <si>
    <t>411351012</t>
  </si>
  <si>
    <t>Odstranění bednění stropů deskových tl přes 5 do 25 cm bez podpěrné kce</t>
  </si>
  <si>
    <t>-1464941836</t>
  </si>
  <si>
    <t>93</t>
  </si>
  <si>
    <t>411354313</t>
  </si>
  <si>
    <t>Zřízení podpěrné konstrukce stropů výšky do 4 m tl přes 15 do 25 cm</t>
  </si>
  <si>
    <t>970072489</t>
  </si>
  <si>
    <t>(29,2+152,148+236,478)"strop 1np</t>
  </si>
  <si>
    <t>94</t>
  </si>
  <si>
    <t>411354314</t>
  </si>
  <si>
    <t>Odstranění podpěrné konstrukce stropů výšky do 4 m tl přes 15 do 25 cm</t>
  </si>
  <si>
    <t>1284188977</t>
  </si>
  <si>
    <t>95</t>
  </si>
  <si>
    <t>411361821</t>
  </si>
  <si>
    <t>Výztuž stropů betonářskou ocelí 10 505</t>
  </si>
  <si>
    <t>348200485</t>
  </si>
  <si>
    <t>6,44+3,53+2,79</t>
  </si>
  <si>
    <t>96</t>
  </si>
  <si>
    <t>413321616-R</t>
  </si>
  <si>
    <t>Nosníky ze ŽB tř. C 30/37</t>
  </si>
  <si>
    <t>-569783850</t>
  </si>
  <si>
    <t>21,561+7,933+4,072"průvlaky 1-3np a ztužidla 1-2np</t>
  </si>
  <si>
    <t>4,703"ztužidla 3np vč.bednění</t>
  </si>
  <si>
    <t>4,499"stěnové průvlaky 2np</t>
  </si>
  <si>
    <t>97</t>
  </si>
  <si>
    <t>413351121</t>
  </si>
  <si>
    <t>Zřízení bednění nosníků a průvlaků bez podpěrné kce výšky přes 100 cm</t>
  </si>
  <si>
    <t>-69605083</t>
  </si>
  <si>
    <t>(0,19+0,4*2)*3,475</t>
  </si>
  <si>
    <t>(0,25+0,6*2)*6,99*2</t>
  </si>
  <si>
    <t>(0,25+0,6*2)*7,47*2</t>
  </si>
  <si>
    <t>0,4*3*(4,165*2+5,28+6,45+8,16*2+8,502*4+11,87*3)</t>
  </si>
  <si>
    <t>(0,2+0,4*2)*(4,16+5,28)</t>
  </si>
  <si>
    <t>0,4*3*(6,85+12,67*3)</t>
  </si>
  <si>
    <t>0,3*3*(6,94+12,776*3)</t>
  </si>
  <si>
    <t>23,681*2,1</t>
  </si>
  <si>
    <t>98</t>
  </si>
  <si>
    <t>413351122</t>
  </si>
  <si>
    <t>Odstranění bednění nosníků a průvlaků bez podpěrné kce výšky přes 100 cm</t>
  </si>
  <si>
    <t>-250036995</t>
  </si>
  <si>
    <t>99</t>
  </si>
  <si>
    <t>413352115</t>
  </si>
  <si>
    <t>Zřízení podpěrné konstrukce nosníků výšky podepření do 4 m pro nosník výšky přes 100 cm</t>
  </si>
  <si>
    <t>-117086662</t>
  </si>
  <si>
    <t>(0,19)*3,475</t>
  </si>
  <si>
    <t>(0,25)*6,99*2</t>
  </si>
  <si>
    <t>(0,25)*7,47*2</t>
  </si>
  <si>
    <t>0,4*(4,165*2+5,28+6,45+8,16*2+8,502*4+11,87*3)</t>
  </si>
  <si>
    <t>(0,2)*(4,16+5,28)</t>
  </si>
  <si>
    <t>0,4*(6,85+12,67*3)</t>
  </si>
  <si>
    <t>0,3*(6,94+12,776*3)</t>
  </si>
  <si>
    <t>100</t>
  </si>
  <si>
    <t>413352116</t>
  </si>
  <si>
    <t>Odstranění podpěrné konstrukce nosníků výšky podepření do 4 m pro nosník výšky přes 100 cm</t>
  </si>
  <si>
    <t>-331978400</t>
  </si>
  <si>
    <t>101</t>
  </si>
  <si>
    <t>413361821</t>
  </si>
  <si>
    <t>Výztuž nosníků, volných trámů nebo průvlaků volných trámů betonářskou ocelí 10 505</t>
  </si>
  <si>
    <t>121996089</t>
  </si>
  <si>
    <t>3,94+2,16+1,01</t>
  </si>
  <si>
    <t>4,703*0,2</t>
  </si>
  <si>
    <t>4,499*0,2</t>
  </si>
  <si>
    <t>102</t>
  </si>
  <si>
    <t>413941121</t>
  </si>
  <si>
    <t>Osazování ocelových válcovaných nosníků stropů I, IE, U, UE nebo L do č.12 nebo výšky do 120 mm</t>
  </si>
  <si>
    <t>1011020387</t>
  </si>
  <si>
    <t>0,62873"jekl 100/6,3</t>
  </si>
  <si>
    <t>103</t>
  </si>
  <si>
    <t>14550302-R</t>
  </si>
  <si>
    <t>profil ocelový svařovaný jakost S235 průřez čtvercový 100x100x6,3mm</t>
  </si>
  <si>
    <t>721816828</t>
  </si>
  <si>
    <t>0,629*1,03 'Přepočtené koeficientem množství</t>
  </si>
  <si>
    <t>104</t>
  </si>
  <si>
    <t>413941125</t>
  </si>
  <si>
    <t>Osazování ocelových válcovaných nosníků stropů I, IE, U, UE nebo L č. 24 a výše nebo výšky přes 220 mm</t>
  </si>
  <si>
    <t>539528520</t>
  </si>
  <si>
    <t>0,69645"ipe300</t>
  </si>
  <si>
    <t>1,8833"ipe360</t>
  </si>
  <si>
    <t>105</t>
  </si>
  <si>
    <t>13010760</t>
  </si>
  <si>
    <t>ocel profilová jakost S235JR (11 375) průřez IPE 300</t>
  </si>
  <si>
    <t>-261017416</t>
  </si>
  <si>
    <t>0,696*1,03 'Přepočtené koeficientem množství</t>
  </si>
  <si>
    <t>106</t>
  </si>
  <si>
    <t>13011016</t>
  </si>
  <si>
    <t>ocel profilová jakost S235JR (11 375) průřez IPE 360</t>
  </si>
  <si>
    <t>-1446009786</t>
  </si>
  <si>
    <t>1,883*1,03 'Přepočtené koeficientem množství</t>
  </si>
  <si>
    <t>107</t>
  </si>
  <si>
    <t>430321616</t>
  </si>
  <si>
    <t>Schodišťová konstrukce a rampa ze ŽB tř. C 30/37</t>
  </si>
  <si>
    <t>-109741916</t>
  </si>
  <si>
    <t>0,45*5,32"schodiště 1,01</t>
  </si>
  <si>
    <t>108</t>
  </si>
  <si>
    <t>430361821</t>
  </si>
  <si>
    <t>Výztuž schodišťové konstrukce a rampy betonářskou ocelí 10 505</t>
  </si>
  <si>
    <t>-727992849</t>
  </si>
  <si>
    <t>2,394*0,2 'Přepočtené koeficientem množství</t>
  </si>
  <si>
    <t>109</t>
  </si>
  <si>
    <t>431351121</t>
  </si>
  <si>
    <t>Zřízení bednění podest schodišť a ramp přímočarých v do 4 m</t>
  </si>
  <si>
    <t>-1417114916</t>
  </si>
  <si>
    <t>1,91*5,32+6*0,17*5,32</t>
  </si>
  <si>
    <t>110</t>
  </si>
  <si>
    <t>431351122</t>
  </si>
  <si>
    <t>Odstranění bednění podest schodišť a ramp přímočarých v do 4 m</t>
  </si>
  <si>
    <t>-1448610262</t>
  </si>
  <si>
    <t>111</t>
  </si>
  <si>
    <t>434311115</t>
  </si>
  <si>
    <t>Schodišťové stupně dusané na terén z betonu tř. C 20/25 bez potěru</t>
  </si>
  <si>
    <t>801296573</t>
  </si>
  <si>
    <t>4*2,5"rampa</t>
  </si>
  <si>
    <t>112</t>
  </si>
  <si>
    <t>434351141</t>
  </si>
  <si>
    <t>Zřízení bednění stupňů přímočarých schodišť</t>
  </si>
  <si>
    <t>670850559</t>
  </si>
  <si>
    <t>2,5*0,14*4"rampa</t>
  </si>
  <si>
    <t>113</t>
  </si>
  <si>
    <t>434351142</t>
  </si>
  <si>
    <t>Odstranění bednění stupňů přímočarých schodišť</t>
  </si>
  <si>
    <t>-1062948616</t>
  </si>
  <si>
    <t>Komunikace pozemní</t>
  </si>
  <si>
    <t>114</t>
  </si>
  <si>
    <t>564851111</t>
  </si>
  <si>
    <t>Podklad ze štěrkodrtě ŠD plochy přes 100 m2 tl 150 mm</t>
  </si>
  <si>
    <t>-180196167</t>
  </si>
  <si>
    <t>115</t>
  </si>
  <si>
    <t>596211112</t>
  </si>
  <si>
    <t>Kladení zámkové dlažby komunikací pro pěší ručně tl 60 mm skupiny A pl přes 100 do 300 m2</t>
  </si>
  <si>
    <t>-1173356194</t>
  </si>
  <si>
    <t>116</t>
  </si>
  <si>
    <t>59245015</t>
  </si>
  <si>
    <t>dlažba zámková tvaru I 200x165x60mm přírodní</t>
  </si>
  <si>
    <t>1212548073</t>
  </si>
  <si>
    <t>196,82*1,02 'Přepočtené koeficientem množství</t>
  </si>
  <si>
    <t>Úpravy povrchů, podlahy a osazování výplní</t>
  </si>
  <si>
    <t>117</t>
  </si>
  <si>
    <t>611325423</t>
  </si>
  <si>
    <t>Oprava vnitřní vápenocementové štukové omítky stropů v rozsahu plochy přes 30 do 50 %</t>
  </si>
  <si>
    <t>1892533756</t>
  </si>
  <si>
    <t>408,25"1,10</t>
  </si>
  <si>
    <t>12,5"1,12</t>
  </si>
  <si>
    <t>7,55"1,13</t>
  </si>
  <si>
    <t>62,05"1,15</t>
  </si>
  <si>
    <t>20,65"1,16</t>
  </si>
  <si>
    <t>9,7"1,22</t>
  </si>
  <si>
    <t>118</t>
  </si>
  <si>
    <t>612135001</t>
  </si>
  <si>
    <t>Vyrovnání podkladu vnitřních stěn maltou vápenocementovou tl do 10 mm</t>
  </si>
  <si>
    <t>-140362394</t>
  </si>
  <si>
    <t>"pod parapety</t>
  </si>
  <si>
    <t>0,74*0,4"1,19</t>
  </si>
  <si>
    <t>0,25*3,5"1,22</t>
  </si>
  <si>
    <t>119</t>
  </si>
  <si>
    <t>612135101</t>
  </si>
  <si>
    <t>Hrubá výplň rýh ve stěnách maltou jakékoli šířky rýhy</t>
  </si>
  <si>
    <t>995660785</t>
  </si>
  <si>
    <t>0,08*3"2,02</t>
  </si>
  <si>
    <t>120</t>
  </si>
  <si>
    <t>612142001</t>
  </si>
  <si>
    <t>Potažení vnitřních stěn sklovláknitým pletivem vtlačeným do tenkovrstvé hmoty</t>
  </si>
  <si>
    <t>1466318462</t>
  </si>
  <si>
    <t>200"ostatní zasažené prostory</t>
  </si>
  <si>
    <t>11,39*2,95-1*2*2-1,2*2"1,01</t>
  </si>
  <si>
    <t>4,25*2,95-0,9*2+3,27*2,95+3,06*2,95+3,05*2,95-1*2-0,9*2-0,8*2*3+1,02*2,95*2+1,03*2,95"1,02-1,09</t>
  </si>
  <si>
    <t>1,76*2,95*5-0,8*2*3+3,05*2,95*2+2,625*2,95+2,225*2,95-1*2-0,8*2*2+1,76*2,95*2+1,55*2,95*2"1,02-1,09</t>
  </si>
  <si>
    <t>1,26*2,95*2-0,8*2*2"1,02-1,09</t>
  </si>
  <si>
    <t>4,63*2,95-1,2*2+5,44*2,95-1,2*2+4,26*2,95+5,81*2,95+11,68*2,95-1,1*2,1-1,5*2,1+10,19*1,8+6,67*1,8+2,69*1,8+1,46*1,8+1,475*1,8"1,10</t>
  </si>
  <si>
    <t>((3,4+9,475+4,06+2,94)*2,95)-1,2*2"1,10</t>
  </si>
  <si>
    <t>3,6*2*2,95+3,475*2*2,95-0,25*2,95-1*2"1,12</t>
  </si>
  <si>
    <t>2,2*2*2,95+3,475*2*2,95-2,105*2,95-0,25*2,95-1*2*2"1,13</t>
  </si>
  <si>
    <t>4,05*2,95+5,81*2,95+11,16*2,95-1,5*2,1-1,1*2,1"1,15</t>
  </si>
  <si>
    <t>3,45*2,95-1,1*2"1,16</t>
  </si>
  <si>
    <t>4,95*2,95+5,6*2,95+1,19*2,95-1,2*2*2-1*2"1,18</t>
  </si>
  <si>
    <t>3,12*2,95+10,4*2,95-1*2"1,19</t>
  </si>
  <si>
    <t>1,45*2,95-1,2*2+1,6*2,95-1,25*2,95+1,47*2,95-1,1*1,8+0,3*2,95*2+0,3*1,25+0,3*1,1+0,3*1,8*2"1,22</t>
  </si>
  <si>
    <t>((9,54+2,05+4,43+4,85)*3)-(1,2*2+0,9*2+1,2*2,1)"1,23</t>
  </si>
  <si>
    <t>3,53*2*3,2+2,29*2*3,2-0,5*3,2*2-0,25*3,2*2-0,9*2+0,9*3,2*4+1,3*3,2*4-0,8*2*2-0,25*3,2+4,66*3,2+0,815*3,2-0,9*2*2+9,27*3,2-0,8*2*2-0,9*2*3"1,24-1,29</t>
  </si>
  <si>
    <t>4,87*3,2-0,9*2*3"1,24-1,29</t>
  </si>
  <si>
    <t>7,61*3,2+6,09*3,2+7,22*3,2-0,9*2*4-1,2*2,1"1,30</t>
  </si>
  <si>
    <t>2,25*2*3+2*3-0,9*2*2"1,31</t>
  </si>
  <si>
    <t>4,3*3,645"1,32</t>
  </si>
  <si>
    <t>2,175*3,2-1,2*2"1,33</t>
  </si>
  <si>
    <t>2,25*3,2*2-0,9*2*2"1,35-1,36</t>
  </si>
  <si>
    <t>2,175*3,2-1,2*2,02+2,85*3,2*2-1,2*2*2+0,9*2+0,7*2+2,5*3,2*2"1,38+1,57-1,59</t>
  </si>
  <si>
    <t>0,815*3,2*2-0,815*2+0,93*3,2+3,64*3,2+1,32*3,2+0,815*3,2-1*2-0,81*2+3,47*3,2-1*2+2,58*1,17"1,48-1,49+1,60</t>
  </si>
  <si>
    <t>((7,22+2,8+2,32+1,4+1,41*2+2,85+1,29+0,9*2+1,56+2,85*2+0,9+0,7+1,35+1,05+4,32+1+3,14+1,4*2+4,05*3+2,4+2,1)*3,2)-(0,9*15*2+0,8*2*5)"1,39-1,47+1,50-1,56</t>
  </si>
  <si>
    <t>((0,9+0,7+1,35+1,25+4,02+3,82+1,53+1,25+2,94+4,93+0,36+2,53+1,27+4,02+3,565*3+5,48+3,35)*3,2)-(0,8*2+0,9*2*11+1,2*2*2+1,1*0,75)"1,39-1,47+1,50-1,56</t>
  </si>
  <si>
    <t>0,7*1,2+2,7*4,02+2,68*4,02*2+4,25*4,02+15,23*1,3+6,41*1,3*2+0,4*1,3*2"2np nová část</t>
  </si>
  <si>
    <t>0,8*2+2,79*3+0,8*2-1,2*2"2,02</t>
  </si>
  <si>
    <t>0,8*2"2,19</t>
  </si>
  <si>
    <t>2,09*3"2,20</t>
  </si>
  <si>
    <t>10,69*3-1,2*1,8"2,21</t>
  </si>
  <si>
    <t>11,29*3-1,2*2+5,23*3-1,2*2+9,96*3"2,12,2,22</t>
  </si>
  <si>
    <t>7,65*3-1*2"2,23</t>
  </si>
  <si>
    <t>2,39*3"3,01</t>
  </si>
  <si>
    <t>(0,375+1,055)*3"3,02</t>
  </si>
  <si>
    <t>0,71*1,25*7"3,03</t>
  </si>
  <si>
    <t>(((2,02*2+2,28*2+0,9*2*5+1,7*2*5+4,78*2+3,9*2+0,9*4+17,42+0,9*2+0,83*2+8,38+4,93+6,08)*2,6)+((12,38+6,785)*2,9))-(1,3*2+1*2*4+0,8*2*5)"3pn</t>
  </si>
  <si>
    <t>((6,08+3,535+2,76+2,18+0,43+0,15+4,235)*2,6)-(1*2*3)"3np</t>
  </si>
  <si>
    <t>121</t>
  </si>
  <si>
    <t>612321131</t>
  </si>
  <si>
    <t>Potažení vnitřních stěn vápenocementovým štukem tloušťky do 3 mm</t>
  </si>
  <si>
    <t>-960826354</t>
  </si>
  <si>
    <t>4,25*1,15-0,9*0,2+3,27*1,15+3,06*1,15+3,05*1,15-1*0,2-0,9*0,2-0,8*0,2*3+1,02*1,15*2+1,03*1,15"1,02-1,09</t>
  </si>
  <si>
    <t>1,76*1,15*5-0,8*0,2*3+3,05*1,15*2+2,625*1,15+2,225*1,15-1*0,2-0,8*2*2+1,76*1,15*2+1,55*1,15*2"1,02-1,09</t>
  </si>
  <si>
    <t>1,26*1,15*2-0,8*0,2*2"1,02-1,09</t>
  </si>
  <si>
    <t>4,63*2,95-1,2*2+5,44*2,95-1,2*2+4,26*2,95+5,81*2,95+11,68*2,95-1,1*2,1-1,5*2,1"1,10</t>
  </si>
  <si>
    <t>2,2*2*1,15+3,475*2*1,15-2,105*1,15-0,25*1,15-1*0,2*2"1,13</t>
  </si>
  <si>
    <t>4,05*0,95+5,81*0,95+11,16*0,95"1,15</t>
  </si>
  <si>
    <t>3,53*2*3,2+2,29*2*3,2-0,5*3,2*2-0,25*3,2*2-0,9*2+0,9*1,4*4+1,3*1,4*4-0,8*0,2*2-0,25*1,4+4,66*3,2+0,815*3,2-0,9*2*2+9,27*1,4-0,9*0,2*3"1,24-1,29</t>
  </si>
  <si>
    <t>4,87*3,2-0,9*2*3-2,54*1,8-0,8*0,2*2"1,24-1,29</t>
  </si>
  <si>
    <t>2,175*3,2-1,2*2,02+2,85*3,2*2-1,2*2*2+0,9*2+0,7*2+2,5*3,2+2,5*1,4"1,38+1,57-1,59</t>
  </si>
  <si>
    <t>0,815*1,4*2-0,815*0,2+0,93*1,4+3,64*3,2+1,32*3,2+0,815*3,2-1*2-0,81*2+3,47*1,4-1*0,2"1,48-1,49+1,60</t>
  </si>
  <si>
    <t>-(((2,85*2+2,41*2+0,9*2+1,35*2+2,4*2+4,05*2+0,9*2+1,35*2)*1,8)-(0,9*1,8*4+0,8*1,8*6+0,27*1,8+0,53*1,8+0,3*1,8+0,28*1,8))"1,39-1,47+1,50-1,56</t>
  </si>
  <si>
    <t>2,7*2,22+2,64*2,22+4,25*2,22"2np nová část</t>
  </si>
  <si>
    <t>2,09*2,4"2,20</t>
  </si>
  <si>
    <t>10,69*1,2-1,2*0,2"2,21</t>
  </si>
  <si>
    <t>8,26*1,2+3,03*3+5,23*3-1,2*2+9,95*1,2-1*0,2"2,12,2,22</t>
  </si>
  <si>
    <t>7,65*1,2-1*0,2"2,23</t>
  </si>
  <si>
    <t>((12,38+6,785)*2,9)-(1,3*2)"3np</t>
  </si>
  <si>
    <t>((2,28*2+2,02*2+0,9*2*5+1,7*2*5+20,96+17,42+8,38+4,93+6,08*2+3,555+2,76+2,18+0,43+0,3+4,085)*0,8)-(1*0,2*8+0,8*0,2*5)"3np</t>
  </si>
  <si>
    <t>122</t>
  </si>
  <si>
    <t>612321321</t>
  </si>
  <si>
    <t>Vápenocementová omítka hladká jednovrstvá vnitřních stěn nanášená strojně</t>
  </si>
  <si>
    <t>1476600562</t>
  </si>
  <si>
    <t>2,79*1,8-0,8*0,5+0,19*0,5*2+3,05*1,8-1,32*0,5+0,19*0,5*2+1,76*1,8-0,8*0,5+0,19*0,5*2+1,02*1,8*2+1,03*1,8-0,8*0,5*2+0,19*0,5*4+0,9*1,8"1,02-1,09</t>
  </si>
  <si>
    <t>1,26*1,8*2-0,8*0,5*2+0,19*0,5*4+0,21*1,8*2"1,02-1,09</t>
  </si>
  <si>
    <t>0,25*1,8+2,105*1,8"1,13</t>
  </si>
  <si>
    <t>0,8*1,25*2+0,74*1,1"1,19</t>
  </si>
  <si>
    <t>1*2,15+1,2*2,15"1,34</t>
  </si>
  <si>
    <t>1,5*0,75"1,38+1,57-1,59</t>
  </si>
  <si>
    <t>2,82*1,8*2-0,81*1,8-1,32*0,65+0,19*0,65*2+1,92*0,6+0,93*1,8+0,63*2,58+1,8*1,41"1,48-1,49+1,60</t>
  </si>
  <si>
    <t>1,255*1,8"2,22</t>
  </si>
  <si>
    <t>0,3*1,8+1,6*1,8+3,62*1,5"1,39-1,47+1,50-1,56</t>
  </si>
  <si>
    <t>68,16*1,8+0,4*16*1,8+0,5*4*0,4-5,855*0,67-4,45*0,67-4,17*0,67-0,4*1,8-8,195*0,67-2,64*1,8-18,68*1,8"2np nová část</t>
  </si>
  <si>
    <t>0,3*4*1,8"3np</t>
  </si>
  <si>
    <t>123</t>
  </si>
  <si>
    <t>612321341</t>
  </si>
  <si>
    <t>Vápenocementová omítka štuková dvouvrstvá vnitřních stěn nanášená strojně</t>
  </si>
  <si>
    <t>159003506</t>
  </si>
  <si>
    <t>0,8*1,25*2+5,32*3,97+1,115*3,97+5,91+1,73*2,95+4,06*2,95+0,27*2,95+7,22*2,95-1*2*2-1,2*2-27,201+3,14*0,4*2,95"1,01</t>
  </si>
  <si>
    <t>2,79*1,15-0,8*0,75+0,19*0,75*2+0,19*0,8+3,05*1,15-1,32*0,75+0,19*0,75*2+0,19*1,32+1,76*1,15-0,8*0,75+0,19*0,75*2+0,19*0,8+1,02*1,15*2"1,02-1,09</t>
  </si>
  <si>
    <t>1,03*1,15-0,8*0,75*2+0,19*0,75*2+0,19*0,8+0,9*1,15+1,26*1,15*2-0,8*0,75*2+0,19*0,75*4+0,19*0,8*2+0,21*1,15*2"1,02-1,09</t>
  </si>
  <si>
    <t>1,73*2,95+0,515*2,95+12,49*2,95+0,4*2*2,95+2,3*2,95+3,51*2,95+0,4*3,14*2,95*2+0,2*3,14*2,95+0,19*1,8*2+0,19*6,57-6,57*1,8-1,22*2,95-1,42*1,8"1,10</t>
  </si>
  <si>
    <t>2,95*0,19*2+2,64*0,19+1,525*1,8+1,555*1,8+1,14*1,8+0,45*1,8*3+1,555*0,45+1,525*0,45+1,14*0,45+0,8*2,95+0,73*2,95"1,10</t>
  </si>
  <si>
    <t>0,25*1,15+2,105*1,15"1,13</t>
  </si>
  <si>
    <t>0,25*2,02+0,25*1,15+3,5*1,15+0,12*2,95+5,66*2,95-1,73*2,02"1,22</t>
  </si>
  <si>
    <t>((0,24+9,75+0,4)*3)-(1*2+1,22*2,95+1,58*2)"1,23</t>
  </si>
  <si>
    <t>6,37*3,2+0,66*3,2+5,61*3,2-1*2*2-1,32*1,8"1,24-1,29</t>
  </si>
  <si>
    <t>2,32*3,2+0,6*1,5+1,2*1,5-1,1*2,1"1,30</t>
  </si>
  <si>
    <t>1,2*2,15+1*2,15+0,6*1,5+0,375*2,1*2+0,375*1,2+1,2*1,5"1,33</t>
  </si>
  <si>
    <t>0,8*1,5+1,2*2"1,37</t>
  </si>
  <si>
    <t>0,8*1,5+0,9*2*2"1,35-1,36</t>
  </si>
  <si>
    <t>0,6*0,8*2+1,5*1,5+1,5*0,75"1,38+1,57-1,59</t>
  </si>
  <si>
    <t>2,82*2*1,4-1,32*1,15+0,19*1,15*2+1,32*0,19+8,68*1,4-1*0,2-1,1*0,2+3,99*1,4-1,92*0,6+7,38*3,2+2,45*3,2-1,32*1,8-2,64*1,8+0,19*1,8*4"1,48-1,49+1,60</t>
  </si>
  <si>
    <t>2,64*0,19+1,32*0,19+1,04*3,2"1,48-1,49+1,60</t>
  </si>
  <si>
    <t>1,255*1,2"2,22</t>
  </si>
  <si>
    <t>1,255*3"2,24</t>
  </si>
  <si>
    <t>1,7*1,75"3,02</t>
  </si>
  <si>
    <t>0,4*1,25*2+0,4*0,74"1,19</t>
  </si>
  <si>
    <t>0,45*2,02*2+0,45*1,73"1,22</t>
  </si>
  <si>
    <t>((1,25+0,3*2+0,4+4,05+0,38+4,74*2+2,94+0,4*3+1,74+3,49)*3,2)-(0,9*2+1,32*1,8)+(0,6*0,8*2+0,3*1,4+0,19*1,8*2+1,32*0,19+1,5*1,5)"1,39-1,47+1,50-1,56</t>
  </si>
  <si>
    <t>((6,44*2+3,655*2+3,51*2+3,565+2,82*2+2,38)*3,2)-(1,2*2*2+2,64*1,8+1,32*1,8*3)+(0,19*1,8*2+2,64*0,19+0,19*1,8*6+0,19*1,32*3)"1,39-1,47+1,50-1,56</t>
  </si>
  <si>
    <t>(0,19*2,95*2+0,19*1,32+1,8*1,5+1,5*1,5)-(1,32*2,95)"1,39-1,47+1,50-1,56</t>
  </si>
  <si>
    <t>1,8*1,5"III167</t>
  </si>
  <si>
    <t>68,16*2,22+0,4*20*2,22-5,855-1,13-4,45-1,13-4,17*1,13-8,195*1,13-2,64*1,13-18,68*2,22"2np nová část</t>
  </si>
  <si>
    <t>((12,38+6,785)*2,9)-(1,32*1,8+2,46*1,8*2+2*1,8+1,58*2,2)+(0,11*8*2,9+7,48*2,6+3,555*2,6+3,32*2,6+5,13*2,6+3,14*0,3*2,9+3,14*0,3*2,6+0,3*4*0,8)"3np</t>
  </si>
  <si>
    <t>124</t>
  </si>
  <si>
    <t>612325413</t>
  </si>
  <si>
    <t>Oprava vnitřní vápenocementové hladké omítky stěn v rozsahu plochy přes 30 do 50 %</t>
  </si>
  <si>
    <t>-1283083819</t>
  </si>
  <si>
    <t>"stáv.zdivo pod obklady</t>
  </si>
  <si>
    <t>2,1*1,8+1,8*1,8+0,9*1,8+0,5*1,8"1,10</t>
  </si>
  <si>
    <t>0,25*1,8+3,06*1,8"1,13</t>
  </si>
  <si>
    <t>((2,875+1,53+1,6+10,36)*2)-1*2"1,15</t>
  </si>
  <si>
    <t>0,74*1,15+0,8*1,25*2"1,19</t>
  </si>
  <si>
    <t>0,25*1,8"1,24-1,29</t>
  </si>
  <si>
    <t>1,5*2*1,8+2,5*1,8-1,5*0,76"1,38+1,57-1,59</t>
  </si>
  <si>
    <t>0,25*0,6+0,6*0,6"2,20</t>
  </si>
  <si>
    <t>2,7*1,13+1,51*1,13+1,62*1,8"2,21</t>
  </si>
  <si>
    <t>3,03*1,8+2,7*1,13+2,49*3+0,17*1,8+1,58*1,8+1,64*1,8*2+4,8*1,8+1,66*1,8*2+2,4*1,8+0,54*1,8"2,12,2,22</t>
  </si>
  <si>
    <t>3,23*1,8"2,23</t>
  </si>
  <si>
    <t>((0,27+0,53+0,28)*1,8)"1,39-1,47+1,50-1,56</t>
  </si>
  <si>
    <t>125</t>
  </si>
  <si>
    <t>612325423</t>
  </si>
  <si>
    <t>Oprava vnitřní vápenocementové štukové omítky stěn v rozsahu plochy přes 30 do 50 %</t>
  </si>
  <si>
    <t>1476757520</t>
  </si>
  <si>
    <t>"stáv.zdivo mimo obklady</t>
  </si>
  <si>
    <t>2,68*2,95+2,71*1,15+5,54*1,15+1,67*2,95*3+5,67*2,95+3*2,95+5,57*1,15+5,59*1,15+2,52*2,95+4,425*1,15+4,635*1,15+5,92*1,15+2,72*2,95+2,76*2,95"1,10</t>
  </si>
  <si>
    <t>1,98*2,95+5,46*1,15+1,18*1,15+1,8*2,95+15,39*2,95+11,56*2,95+2,1*2,95+1,8*2,95+1,22*2,95+0,51*2,95"1,10</t>
  </si>
  <si>
    <t>0,51*2,95+0,79*2,95"1,11</t>
  </si>
  <si>
    <t>0,24*2,95"1,12</t>
  </si>
  <si>
    <t>0,25*1,15+3,06*1,15"1,13</t>
  </si>
  <si>
    <t>22,5-0,8*1,25*2-2,51*2,95"1,01</t>
  </si>
  <si>
    <t>0,9*1,15"1,14</t>
  </si>
  <si>
    <t>2,88*0,95+1,53*0,95*2+10,36*0,95"1,15</t>
  </si>
  <si>
    <t>1,98*2,95+1,83*2,95"1,16</t>
  </si>
  <si>
    <t>4,52*2,95+0,41*2,95+0,36*2,95"1,18</t>
  </si>
  <si>
    <t>5,66*2,95+0,12*2,95+0,25*1,8+3,75*1,15"1,22</t>
  </si>
  <si>
    <t>0,58*3+0,9*2*3+0,7*2*3"1,23</t>
  </si>
  <si>
    <t>0,5*3,2*3+0,52*3,2*2"1,24-1,29</t>
  </si>
  <si>
    <t>4,8*3,2-0,6*1,5-1,2*2,1-1,2*1,5+1,6*3,2+2*3,2"1,30</t>
  </si>
  <si>
    <t>2*3,05"1,31</t>
  </si>
  <si>
    <t>(2,93+1,7)*3,645"1,32</t>
  </si>
  <si>
    <t>8,52*3,2*2+3,625*3,2*2-1*2,15-1,2*2,15-0,6*1,5-1,2*1,5-1,4*2-2,8*0,6-1,2*2,1-0,9*2-0,7*2*2-2,175*3,2-0,9*2-1,2*2,1"1,33</t>
  </si>
  <si>
    <t>0,3*2,1*2+0,3*1,2"1,34</t>
  </si>
  <si>
    <t>2,25*3,2*4+1,645*2*3,2+1,705*2*3,2+3,45*2*3,2-0,64*0,64-1,2*2,33-0,8*1,5-0,8*1,5-0,9*2*2-0,8*2*2-0,9*2"1,35-1,36</t>
  </si>
  <si>
    <t>7*3,2-0,8*1,5-0,8*1,5+6,8*3,2-1,2*2"1,37</t>
  </si>
  <si>
    <t>1,06*3,2-0,6*0,8+0,88*3,2-0,6*0,8+4,74*3,2+3,86*3,2+0,68*3,2+4,025*3,2-0,9*2-1*2+1,65*3,2-1,3*2,4+1,9*3,2+2,025*3,2+2,275*3,2+1,5*2*1,4"1,38+1,57-1,59</t>
  </si>
  <si>
    <t>2,5*1,4-0,74*1,5"1,38+1,57-1,59</t>
  </si>
  <si>
    <t>(((0,27+0,53+0,28)*1,4)+((1,25+0,9+2,85+4,08+0,91+0,97+0,4+0,46+4,175+0,6+0,2+0,98+6,82)*3,2))-(0,6*0,8*2+1,5*1,5*2+1,5*1,8+1,3*2)"1,39-1,47+1,50-1,56</t>
  </si>
  <si>
    <t>7,75*3-0,8*2+7,05*3-0,8*2*3-0,9*2"2,02</t>
  </si>
  <si>
    <t>4,47*3-0,8*2"2,02</t>
  </si>
  <si>
    <t>21,96*3-1*2"2,13</t>
  </si>
  <si>
    <t>9,56*3-0,25*0,6-0,6*0,6-0,9*2-2,7*1,8"2,20</t>
  </si>
  <si>
    <t>1,62*1,2"2,21</t>
  </si>
  <si>
    <t>3,03*1,2+2,49*3-1,2*2+43,51*3-0,9*2*2-1*2*2-1,1*2-1,2*2+0,17*1,2+1,58*1,2+1,64*1,2*2+3,92*1,13+4,8*1,2+1,66*1,2*2+2,4*1,2+0,54*1,2"2,12,2,22</t>
  </si>
  <si>
    <t>3,23*1,2"2,23</t>
  </si>
  <si>
    <t>1,825*3"3,01</t>
  </si>
  <si>
    <t>20*3-1,3*2-1*2-2,44*3-1,7*1,75-2,4*2,6+3,68*3+1,35*3-0,9*2+0,25*2,6*2+0,25*2,4+0,25*2,44+0,25*2*3+0,25*2*4+0,25*1+0,25*1,3"3,02</t>
  </si>
  <si>
    <t>13,97*3-0,71*1,25*7+14,62*3-1*2"3,03</t>
  </si>
  <si>
    <t>3,8*3,2+3,65*3,2-1,8*1,5"III167</t>
  </si>
  <si>
    <t>126</t>
  </si>
  <si>
    <t>621151001</t>
  </si>
  <si>
    <t>Penetrační akrylátový nátěr vnějších pastovitých tenkovrstvých omítek podhledů</t>
  </si>
  <si>
    <t>1445707590</t>
  </si>
  <si>
    <t>127</t>
  </si>
  <si>
    <t>621221041</t>
  </si>
  <si>
    <t>Montáž kontaktního zateplení vnějších podhledů lepením a mechanickým kotvením TI z minerální vlny s podélnou orientací do betonu a zdiva tl přes 160 do 200 mm</t>
  </si>
  <si>
    <t>1213158048</t>
  </si>
  <si>
    <t>0,735*4,29"vchod</t>
  </si>
  <si>
    <t>128</t>
  </si>
  <si>
    <t>63151540</t>
  </si>
  <si>
    <t>deska tepelně izolační minerální kontaktních fasád podélné vlákno λ=0,036 tl 200mm</t>
  </si>
  <si>
    <t>-1280308557</t>
  </si>
  <si>
    <t>3,153*1,1 'Přepočtené koeficientem množství</t>
  </si>
  <si>
    <t>129</t>
  </si>
  <si>
    <t>621251105</t>
  </si>
  <si>
    <t>Příplatek k cenám kontaktního zateplení podhledů za zápustnou montáž a použití  použití tepelněizolačních zátek z minerální vlny</t>
  </si>
  <si>
    <t>-1948694787</t>
  </si>
  <si>
    <t>130</t>
  </si>
  <si>
    <t>621531012</t>
  </si>
  <si>
    <t>Tenkovrstvá silikonová zrnitá omítka zrnitost 1,5 mm vnějších podhledů</t>
  </si>
  <si>
    <t>200536776</t>
  </si>
  <si>
    <t>131</t>
  </si>
  <si>
    <t>622143001</t>
  </si>
  <si>
    <t>Montáž omítkových plastových nebo pozinkovaných soklových profilů</t>
  </si>
  <si>
    <t>-232173881</t>
  </si>
  <si>
    <t>0,32+3,75+3,75+0,79+10,11+6,65+7,35+4,97+0,3+15,78+7,44+1,47+1,135*2+2,28*2+6,38</t>
  </si>
  <si>
    <t>132</t>
  </si>
  <si>
    <t>59051659</t>
  </si>
  <si>
    <t>profil zakládací Al tl 1,0mm pro ETICS pro izolant tl 200mm</t>
  </si>
  <si>
    <t>-1227287097</t>
  </si>
  <si>
    <t>75,89*1,1 'Přepočtené koeficientem množství</t>
  </si>
  <si>
    <t>133</t>
  </si>
  <si>
    <t>622143003</t>
  </si>
  <si>
    <t>Montáž omítkových plastových nebo pozinkovaných rohových profilů s tkaninou</t>
  </si>
  <si>
    <t>-1968264211</t>
  </si>
  <si>
    <t>3,97*3+2,95"1,01</t>
  </si>
  <si>
    <t>1,15*6+0,75*14+0,8*6+1,32"1,02-1,09</t>
  </si>
  <si>
    <t>2,95*4+1,8*3+5*2,95+1,15*12+2,95*5+1,8+2,95*2+2,64+6,57"1,10</t>
  </si>
  <si>
    <t>1,15"1,13</t>
  </si>
  <si>
    <t>0,95*10"1,15</t>
  </si>
  <si>
    <t>2,95"1,16</t>
  </si>
  <si>
    <t>2,95"1,18</t>
  </si>
  <si>
    <t>2,95*2"1,19</t>
  </si>
  <si>
    <t>1,73+2,02*2+1,15"1,22</t>
  </si>
  <si>
    <t>3*3+1,25+2,95*2"1,23</t>
  </si>
  <si>
    <t>3,2*6+1,4+1,32+1,8*2"1,24-1,29</t>
  </si>
  <si>
    <t>3,2*7+2,1*2+1,2"1,30</t>
  </si>
  <si>
    <t>3"1,31</t>
  </si>
  <si>
    <t>3,2*3+2,1*2+1,2"1,33</t>
  </si>
  <si>
    <t>3,2*2+2,2*4+0,9*2+1,2+2,33*2+0,8+1,5*2+0,64*3"1,35-1,36</t>
  </si>
  <si>
    <t>3,2+2,4*2+1,3"1,58</t>
  </si>
  <si>
    <t>3,2*5+1,32*2+2,64+1,15*2+1,8*4"1,48-1,49+1,60</t>
  </si>
  <si>
    <t>3,2*17+0,9+2,1*2+1,4*6+1,32*4+1,8*10+1,64+1,32+2,95*2+1,1*2+0,75*4"1,39-1,47+1,50-1,56</t>
  </si>
  <si>
    <t>2,22*37+5,855+4,45+4,17+8,195+2,64+1,13*2"2np nová část</t>
  </si>
  <si>
    <t>3"2,19</t>
  </si>
  <si>
    <t>3-0,6"2,20</t>
  </si>
  <si>
    <t>1,2*2"2,21</t>
  </si>
  <si>
    <t>3*5"2,13</t>
  </si>
  <si>
    <t>3*11+1,2*14+2*2+1,2*12"2,12,2,22</t>
  </si>
  <si>
    <t>1,3+2*4+1+2,44+3*2+2,4+2,6*2+2*3"3,02</t>
  </si>
  <si>
    <t>2*2+3+1"3,03</t>
  </si>
  <si>
    <t>2,9*8+1,32+1,8*2+0,8*12+2,64*2+1,8*2*2+2,6+1,58+2,2*2"3np</t>
  </si>
  <si>
    <t>134</t>
  </si>
  <si>
    <t>55343021</t>
  </si>
  <si>
    <t>profil rohový Pz s kulatou hlavou pro vnitřní omítky tl 12mm</t>
  </si>
  <si>
    <t>-463410689</t>
  </si>
  <si>
    <t>706,36*1,05 'Přepočtené koeficientem množství</t>
  </si>
  <si>
    <t>135</t>
  </si>
  <si>
    <t>622143004</t>
  </si>
  <si>
    <t>Montáž omítkových samolepících začišťovacích profilů pro spojení s okenním rámem</t>
  </si>
  <si>
    <t>-1313505872</t>
  </si>
  <si>
    <t>3,92+2,95*2"1,01</t>
  </si>
  <si>
    <t>0,8*6+1,32+1,25*2*7"1,02-1,09</t>
  </si>
  <si>
    <t>6,57+1,8*2+2,64+2,95*2"1,10</t>
  </si>
  <si>
    <t>1,22+2,95*2"1,23</t>
  </si>
  <si>
    <t>1,32+1,8*2"1,24-1,29</t>
  </si>
  <si>
    <t>1,2+2,33*2+0,64*3+0,8+1,5*2"1,35-1,36</t>
  </si>
  <si>
    <t>1,32*2+1,64+1,8*6"1,48-1,49+1,60</t>
  </si>
  <si>
    <t>1,32*4+1,8*2*10+2,64+1,32+2,95*2"1,39-1,47+1,50-1,56</t>
  </si>
  <si>
    <t>5,855+1,8*8+2,64+2,93*2+8,195+4,17+4,45"2np nová část</t>
  </si>
  <si>
    <t>1,32+1,8*2+2,64*2+1,8*4+2+1,8*2"3np</t>
  </si>
  <si>
    <t>136</t>
  </si>
  <si>
    <t>59051516</t>
  </si>
  <si>
    <t>profil začišťovací PVC pro ostění vnitřních omítek</t>
  </si>
  <si>
    <t>-1279073292</t>
  </si>
  <si>
    <t>210,56*1,05 'Přepočtené koeficientem množství</t>
  </si>
  <si>
    <t>137</t>
  </si>
  <si>
    <t>622151001</t>
  </si>
  <si>
    <t>Penetrační akrylátový nátěr vnějších pastovitých tenkovrstvých omítek stěn</t>
  </si>
  <si>
    <t>865561595</t>
  </si>
  <si>
    <t>554,28"fasáda</t>
  </si>
  <si>
    <t>"boky ostění</t>
  </si>
  <si>
    <t>(1,2*3+2,95*2*3+1,32*8+1,8*2*8+2,64*4+1,8*2*4+1,44+1,8*2+2,64+2,93*2+6,57+1,8*2)*0,2</t>
  </si>
  <si>
    <t>(0,8*6+1,25*2*6+3,97+1,8*2+8,21+1,8*2+1,32+1,25*2+3,64+3*2+4,45+1,8*2+3,86+1,8*2)*0,2</t>
  </si>
  <si>
    <t>(1,25+2,95*2+1,8*3+2+1,8*2)*0,2</t>
  </si>
  <si>
    <t>138</t>
  </si>
  <si>
    <t>622151021</t>
  </si>
  <si>
    <t>Penetrační akrylátový nátěr vnějších mozaikových tenkovrstvých omítek stěn</t>
  </si>
  <si>
    <t>-153946752</t>
  </si>
  <si>
    <t>43,67"sokl</t>
  </si>
  <si>
    <t>139</t>
  </si>
  <si>
    <t>622211031</t>
  </si>
  <si>
    <t>Montáž kontaktního zateplení vnějších stěn lepením a mechanickým kotvením polystyrénových desek  do betonu a zdiva tl přes 120 do 160 mm</t>
  </si>
  <si>
    <t>-743451914</t>
  </si>
  <si>
    <t>(4,62+0,76+7,34+2,68+6,4+10,41+4,92+1,14+0,63*1,135*2)"odečet soklu</t>
  </si>
  <si>
    <t>Mezisoučet</t>
  </si>
  <si>
    <t>39,7*0,1"ztratné</t>
  </si>
  <si>
    <t>140</t>
  </si>
  <si>
    <t>28376426</t>
  </si>
  <si>
    <t>deska z polystyrénu XPS, hrana polodrážková a hladký povrch 300kPA tl 150mm</t>
  </si>
  <si>
    <t>1291097990</t>
  </si>
  <si>
    <t>43,67*1,1 'Přepočtené koeficientem množství</t>
  </si>
  <si>
    <t>141</t>
  </si>
  <si>
    <t>622212001</t>
  </si>
  <si>
    <t>Montáž kontaktního zateplení vnějšího ostění, nadpraží nebo parapetu hl. špalety do 200 mm lepením desek z polystyrenu tl do 40 mm</t>
  </si>
  <si>
    <t>-66305142</t>
  </si>
  <si>
    <t>142</t>
  </si>
  <si>
    <t>28376416</t>
  </si>
  <si>
    <t>deska z polystyrénu XPS, hrana polodrážková a hladký povrch 300kPA tl 40mm</t>
  </si>
  <si>
    <t>-1383354809</t>
  </si>
  <si>
    <t>66,418*0,2</t>
  </si>
  <si>
    <t>13,284*1,1 'Přepočtené koeficientem množství</t>
  </si>
  <si>
    <t>143</t>
  </si>
  <si>
    <t>622221041</t>
  </si>
  <si>
    <t>Montáž kontaktního zateplení vnějších stěn lepením a mechanickým kotvením desek z minerální vlny s podélnou orientací do zdiva a betonu tl přes 160 do 200mm</t>
  </si>
  <si>
    <t>-127797634</t>
  </si>
  <si>
    <t>43,2"jih</t>
  </si>
  <si>
    <t>355,2"východ</t>
  </si>
  <si>
    <t>160,2"sever</t>
  </si>
  <si>
    <t>2,5*3,82+2,5*10,99+1,14*3,59*2+6,285*7,58"ostatní</t>
  </si>
  <si>
    <t>((1,505+1,535+1,07)*1,8)+(1,6*3)"mimo objekt</t>
  </si>
  <si>
    <t>-129,841"odečet oken</t>
  </si>
  <si>
    <t>"přesah výplní otvorů</t>
  </si>
  <si>
    <t>1,2*0,05*3+2,95*0,05*2*3+1,32*0,05*8+1,8*0,05*2*8+2,64*0,05*4+1,8*0,05*2*4+1,44*0,05+1,8*0,05*2+2,64*0,05+2,93*0,05*2+6,57*0,05+1,8*0,05*2</t>
  </si>
  <si>
    <t>0,8*0,05*6+1,25*0,05*2*6+3,97*0,05+1,8*0,05*2+8,21*0,05+1,8*0,05*2+1,32*0,05+1,25*0,05*2+3,64*0,05+3*0,05*2+4,45*0,05+1,8*0,05*2+3,86*0,05+1,8*2*0,05</t>
  </si>
  <si>
    <t>1,25*0,05+2,95*0,05*2+1,8*0,05*3+2*0,05+1,8*0,05*2</t>
  </si>
  <si>
    <t>-(4,62+0,76+7,34+2,68+6,4+10,41+4,92+1,14+0,63*1,135*2)"odečet soklu</t>
  </si>
  <si>
    <t>(663,649-129,841+9,783-39,7)*0,1"ztratné</t>
  </si>
  <si>
    <t>144</t>
  </si>
  <si>
    <t>352670039</t>
  </si>
  <si>
    <t>554,28*1,1 'Přepočtené koeficientem množství</t>
  </si>
  <si>
    <t>145</t>
  </si>
  <si>
    <t>622222011</t>
  </si>
  <si>
    <t>Montáž kontaktního zateplení vnějšího ostění, nadpraží nebo parapetu hl. špalety do 200 mm lepením desek z minerální vlny tl do 80 mm</t>
  </si>
  <si>
    <t>1900354401</t>
  </si>
  <si>
    <t>1,8*0,16*3"mimo objekt</t>
  </si>
  <si>
    <t>146</t>
  </si>
  <si>
    <t>63151519</t>
  </si>
  <si>
    <t>deska tepelně izolační minerální kontaktních fasád podélné vlákno λ=0,036 tl 50mm</t>
  </si>
  <si>
    <t>1909121823</t>
  </si>
  <si>
    <t>0,864*1,1 'Přepočtené koeficientem množství</t>
  </si>
  <si>
    <t>147</t>
  </si>
  <si>
    <t>622251101</t>
  </si>
  <si>
    <t>Příplatek k cenám kontaktního zateplení vnějších stěn za zápustnou montáž a použití tepelněizolačních zátek z polystyrenu</t>
  </si>
  <si>
    <t>939744211</t>
  </si>
  <si>
    <t>148</t>
  </si>
  <si>
    <t>622251105</t>
  </si>
  <si>
    <t>Příplatek k cenám kontaktního zateplení vnějších stěn za zápustnou montáž a použití použití tepelněizolačních zátek z minerální vlny</t>
  </si>
  <si>
    <t>316246705</t>
  </si>
  <si>
    <t>149</t>
  </si>
  <si>
    <t>622252002</t>
  </si>
  <si>
    <t>Montáž profilů kontaktního zateplení lepených</t>
  </si>
  <si>
    <t>254069241</t>
  </si>
  <si>
    <t>195,63"začišťovací lišty</t>
  </si>
  <si>
    <t>66,418"parapetní lišta</t>
  </si>
  <si>
    <t>195,63+63,15"rohové lišty</t>
  </si>
  <si>
    <t>150</t>
  </si>
  <si>
    <t>59051476</t>
  </si>
  <si>
    <t>profil začišťovací PVC 9mm s výztužnou tkaninou pro ostění ETICS</t>
  </si>
  <si>
    <t>1873812991</t>
  </si>
  <si>
    <t>195,63*1,1 'Přepočtené koeficientem množství</t>
  </si>
  <si>
    <t>151</t>
  </si>
  <si>
    <t>63127416</t>
  </si>
  <si>
    <t>profil rohový PVC 23x23mm s výztužnou tkaninou š 100mm pro ETICS</t>
  </si>
  <si>
    <t>-2010785801</t>
  </si>
  <si>
    <t>258,78*1,1 'Přepočtené koeficientem množství</t>
  </si>
  <si>
    <t>152</t>
  </si>
  <si>
    <t>59051512</t>
  </si>
  <si>
    <t>profil začišťovací s okapnicí PVC s výztužnou tkaninou pro parapet ETICS</t>
  </si>
  <si>
    <t>2069020202</t>
  </si>
  <si>
    <t>66,418*1,1 'Přepočtené koeficientem množství</t>
  </si>
  <si>
    <t>153</t>
  </si>
  <si>
    <t>622511112</t>
  </si>
  <si>
    <t>Tenkovrstvá akrylátová mozaiková střednězrnná omítka vnějších stěn</t>
  </si>
  <si>
    <t>1612150923</t>
  </si>
  <si>
    <t>154</t>
  </si>
  <si>
    <t>622531012</t>
  </si>
  <si>
    <t>Tenkovrstvá silikonová zrnitá omítka zrnitost 1,5 mm vnějších stěn</t>
  </si>
  <si>
    <t>1973846777</t>
  </si>
  <si>
    <t>155</t>
  </si>
  <si>
    <t>629991012</t>
  </si>
  <si>
    <t>Zakrytí výplní otvorů fólií přilepenou na začišťovací lišty</t>
  </si>
  <si>
    <t>1839646798</t>
  </si>
  <si>
    <t>1,2*2,95+1,32*1,8*2"jih</t>
  </si>
  <si>
    <t>1,32*1,8*6+2,64*1,8*4+1,2*2,95+1,44*1,8+1,2*2,95+2,64*2,93+6,57*1,8+0,8*1,25*4+3,97*1,8+8,21*1,8"východ</t>
  </si>
  <si>
    <t>0,8*1,25*2+1,32*1,25+3,64*3+4,45*1,8+3,86*1,8"sever</t>
  </si>
  <si>
    <t>2*1,8"ostatní</t>
  </si>
  <si>
    <t>156</t>
  </si>
  <si>
    <t>631311116</t>
  </si>
  <si>
    <t>Mazanina tl přes 50 do 80 mm z betonu prostého bez zvýšených nároků na prostředí tř. C 25/30</t>
  </si>
  <si>
    <t>867580604</t>
  </si>
  <si>
    <t>114,7*0,07"3np</t>
  </si>
  <si>
    <t>78,75*0,08"3np</t>
  </si>
  <si>
    <t>157</t>
  </si>
  <si>
    <t>631311126</t>
  </si>
  <si>
    <t>Mazanina tl přes 80 do 120 mm z betonu prostého bez zvýšených nároků na prostředí tř. C 25/30</t>
  </si>
  <si>
    <t>-1428107974</t>
  </si>
  <si>
    <t>(39,4)*0,085"1,01</t>
  </si>
  <si>
    <t>(8,6+2,9+1,75+1,8+1,8+7,9+2,25+2,3)*0,085"1,02-1,09</t>
  </si>
  <si>
    <t>134,14*0,085"1,10</t>
  </si>
  <si>
    <t>37,2*0,085"1,23</t>
  </si>
  <si>
    <t>33,85*0,085"1,24-1,29</t>
  </si>
  <si>
    <t>34,65*0,085"1,30</t>
  </si>
  <si>
    <t>151,1*0,085"1,39-1,47+1,50-1,56</t>
  </si>
  <si>
    <t>40,65*0,085"1,48-1,49+1,60</t>
  </si>
  <si>
    <t>233,27*0,1"2np</t>
  </si>
  <si>
    <t>2,35*3,1*0,1"výt.šachta</t>
  </si>
  <si>
    <t>158</t>
  </si>
  <si>
    <t>631312141</t>
  </si>
  <si>
    <t>Doplnění rýh v dosavadních mazaninách betonem prostým</t>
  </si>
  <si>
    <t>1576414167</t>
  </si>
  <si>
    <t>"po vybouraných příčkách</t>
  </si>
  <si>
    <t>(0,61+0,36+0,11+0,06+0,26+0,36+1,3+5,65+1+0,22+0,88+0,7+0,1+0,014+0,92+0,45+0,37+0,04+0,22+0,11+0,13)*0,1</t>
  </si>
  <si>
    <t>159</t>
  </si>
  <si>
    <t>631319011</t>
  </si>
  <si>
    <t>Příplatek k mazanině tl přes 50 do 80 mm za přehlazení povrchu</t>
  </si>
  <si>
    <t>-1645776700</t>
  </si>
  <si>
    <t>160</t>
  </si>
  <si>
    <t>631319012</t>
  </si>
  <si>
    <t>Příplatek k mazanině tl přes 80 do 120 mm za přehlazení povrchu</t>
  </si>
  <si>
    <t>-722809800</t>
  </si>
  <si>
    <t>161</t>
  </si>
  <si>
    <t>631319171</t>
  </si>
  <si>
    <t>Příplatek k mazanině tl přes 50 do 80 mm za stržení povrchu spodní vrstvy před vložením výztuže</t>
  </si>
  <si>
    <t>-1079014755</t>
  </si>
  <si>
    <t>162</t>
  </si>
  <si>
    <t>631319173</t>
  </si>
  <si>
    <t>Příplatek k mazanině tl přes 80 do 120 mm za stržení povrchu spodní vrstvy před vložením výztuže</t>
  </si>
  <si>
    <t>2125014204</t>
  </si>
  <si>
    <t>163</t>
  </si>
  <si>
    <t>631362021</t>
  </si>
  <si>
    <t>Výztuž mazanin svařovanými sítěmi Kari</t>
  </si>
  <si>
    <t>-442153392</t>
  </si>
  <si>
    <t>(39,4)*0,00303"1,01</t>
  </si>
  <si>
    <t>(8,6+2,9+1,75+1,8+1,8+7,9+2,25+2,3)*0,00303"1,02-1,09</t>
  </si>
  <si>
    <t>134,14*0,00303"1,10</t>
  </si>
  <si>
    <t>37,2*0,00303"1,23</t>
  </si>
  <si>
    <t>33,85*0,00303"1,24-1,29</t>
  </si>
  <si>
    <t>34,65*0,00303"1,30</t>
  </si>
  <si>
    <t>40,65*0,00303"1,48-1,49+1,60</t>
  </si>
  <si>
    <t>151,1*0,00303"1,39-1,47+1,50-1,56</t>
  </si>
  <si>
    <t>233,27*0,00303"2np</t>
  </si>
  <si>
    <t>193,45*0,00303"3np</t>
  </si>
  <si>
    <t>2,35*3,1*0,00303"výt.šachta</t>
  </si>
  <si>
    <t>2,831*1,15 'Přepočtené koeficientem množství</t>
  </si>
  <si>
    <t>164</t>
  </si>
  <si>
    <t>633991111-R</t>
  </si>
  <si>
    <t>Posyp betonových povrchů (gletování)</t>
  </si>
  <si>
    <t>1962091838</t>
  </si>
  <si>
    <t>78,75"3,04</t>
  </si>
  <si>
    <t>165</t>
  </si>
  <si>
    <t>634112126</t>
  </si>
  <si>
    <t>Obvodová dilatace podlahovým páskem z pěnového PE s fólií mezi stěnou a mazaninou nebo potěrem v 100 mm</t>
  </si>
  <si>
    <t>2122948867</t>
  </si>
  <si>
    <t>26,7"1,01</t>
  </si>
  <si>
    <t>7,03+12,64+5,56*2+5,58+11,85+6,05*2"1,02-1,09</t>
  </si>
  <si>
    <t>53,39"1,10</t>
  </si>
  <si>
    <t>28,2"1,23</t>
  </si>
  <si>
    <t>12,51+9,27+4,4*2+10,48+12,74"1,24-1,29</t>
  </si>
  <si>
    <t>29,64"1,30</t>
  </si>
  <si>
    <t>25,31+7,57+7,46"1,48-1,49+1,60</t>
  </si>
  <si>
    <t>18,13+8,5+10,5+4,5+12,9+10,9+14,4+4,5+11,9+13,5+20,8+15,4+20,2+18,1+12,8+14,2"1,39-1,47+1,50-1,56</t>
  </si>
  <si>
    <t>70,76"2np</t>
  </si>
  <si>
    <t>39,34+9,03+5,2*5+20,96+26,84+17,42+19,23+19,44"3np</t>
  </si>
  <si>
    <t>166</t>
  </si>
  <si>
    <t>635111215</t>
  </si>
  <si>
    <t>Násyp pod podlahy ze štěrkopísku se zhutněním</t>
  </si>
  <si>
    <t>-548562968</t>
  </si>
  <si>
    <t>6,99*0,6+11,4*1,2"vyrovnání podlah 1np</t>
  </si>
  <si>
    <t>167</t>
  </si>
  <si>
    <t>642942111</t>
  </si>
  <si>
    <t>Osazování zárubní nebo rámů dveřních kovových do 2,5 m2 na MC</t>
  </si>
  <si>
    <t>759471564</t>
  </si>
  <si>
    <t>168</t>
  </si>
  <si>
    <t>55331488</t>
  </si>
  <si>
    <t>zárubeň jednokřídlá ocelová pro zdění tl stěny 110-150mm rozměru 900/1970, 2100mm</t>
  </si>
  <si>
    <t>-1275326837</t>
  </si>
  <si>
    <t>1"d3</t>
  </si>
  <si>
    <t>1"d13</t>
  </si>
  <si>
    <t>1"d24</t>
  </si>
  <si>
    <t>2"d26</t>
  </si>
  <si>
    <t>2"d29</t>
  </si>
  <si>
    <t>1"d31</t>
  </si>
  <si>
    <t>1"d32</t>
  </si>
  <si>
    <t>169</t>
  </si>
  <si>
    <t>55331487</t>
  </si>
  <si>
    <t>zárubeň jednokřídlá ocelová pro zdění tl stěny 110-150mm rozměru 800/1970, 2100mm</t>
  </si>
  <si>
    <t>-2060946728</t>
  </si>
  <si>
    <t>12"d21</t>
  </si>
  <si>
    <t>2"d22</t>
  </si>
  <si>
    <t>2"d30</t>
  </si>
  <si>
    <t>170</t>
  </si>
  <si>
    <t>55331482</t>
  </si>
  <si>
    <t>zárubeň jednokřídlá ocelová pro zdění tl stěny 75-100mm rozměru 800/1970, 2100mm</t>
  </si>
  <si>
    <t>-1965482094</t>
  </si>
  <si>
    <t>10"d5</t>
  </si>
  <si>
    <t>171</t>
  </si>
  <si>
    <t>55331483</t>
  </si>
  <si>
    <t>zárubeň jednokřídlá ocelová pro zdění tl stěny 75-100mm rozměru 900/1970, 2100mm</t>
  </si>
  <si>
    <t>320776409</t>
  </si>
  <si>
    <t>2"d43</t>
  </si>
  <si>
    <t>172</t>
  </si>
  <si>
    <t>55331489-R</t>
  </si>
  <si>
    <t>zárubeň jednokřídlá ocelová pro zdění tl stěny 110-150mm rozměru 1000,1100,1200,1250/1970, 2100mm</t>
  </si>
  <si>
    <t>-1914069443</t>
  </si>
  <si>
    <t>1"d4</t>
  </si>
  <si>
    <t>5"d6</t>
  </si>
  <si>
    <t>1"d14</t>
  </si>
  <si>
    <t>1"d20</t>
  </si>
  <si>
    <t>1"d33</t>
  </si>
  <si>
    <t>2"d37</t>
  </si>
  <si>
    <t>1"d38</t>
  </si>
  <si>
    <t>1"D39</t>
  </si>
  <si>
    <t>173</t>
  </si>
  <si>
    <t>-736045920</t>
  </si>
  <si>
    <t>4"d5</t>
  </si>
  <si>
    <t>174</t>
  </si>
  <si>
    <t>642942221</t>
  </si>
  <si>
    <t>Osazování zárubní nebo rámů dveřních kovových přes 2,5 do 4,5 m2 na MC</t>
  </si>
  <si>
    <t>1479311863</t>
  </si>
  <si>
    <t>175</t>
  </si>
  <si>
    <t>55331748</t>
  </si>
  <si>
    <t>zárubeň dvoukřídlá ocelová pro zdění tl stěny 110-150mm rozměru 1600/1970, 2100mm</t>
  </si>
  <si>
    <t>59276020</t>
  </si>
  <si>
    <t>1"d12</t>
  </si>
  <si>
    <t>176</t>
  </si>
  <si>
    <t>642945111</t>
  </si>
  <si>
    <t>Osazování protipožárních nebo protiplynových zárubní dveří jednokřídlových</t>
  </si>
  <si>
    <t>-749272970</t>
  </si>
  <si>
    <t>177</t>
  </si>
  <si>
    <t>55331564</t>
  </si>
  <si>
    <t>zárubeň jednokřídlá ocelová pro zdění s protipožární úpravou tl stěny 110-150mm rozměru 1000,1100/1970, 2100mm</t>
  </si>
  <si>
    <t>1329094746</t>
  </si>
  <si>
    <t>1"d10</t>
  </si>
  <si>
    <t>1"d15</t>
  </si>
  <si>
    <t>1"d17</t>
  </si>
  <si>
    <t>178</t>
  </si>
  <si>
    <t>55331559-R</t>
  </si>
  <si>
    <t>zárubeň jednokřídlá ocelová pro zdění s protipožární úpravou tl stěny 75-100mm rozměru 1100,1200/1970, 2100mm</t>
  </si>
  <si>
    <t>-1627428715</t>
  </si>
  <si>
    <t>1"d45</t>
  </si>
  <si>
    <t>179</t>
  </si>
  <si>
    <t>55331563</t>
  </si>
  <si>
    <t>zárubeň jednokřídlá ocelová pro zdění s protipožární úpravou tl stěny 110-150mm rozměru 900/1970, 2100mm</t>
  </si>
  <si>
    <t>-1453589225</t>
  </si>
  <si>
    <t>2"d19</t>
  </si>
  <si>
    <t>2"d42</t>
  </si>
  <si>
    <t>1"d44</t>
  </si>
  <si>
    <t>180</t>
  </si>
  <si>
    <t>55331562</t>
  </si>
  <si>
    <t>zárubeň jednokřídlá ocelová pro zdění s protipožární úpravou tl stěny 110-150mm rozměru 800/1970, 2100mm</t>
  </si>
  <si>
    <t>-1312482645</t>
  </si>
  <si>
    <t>1"d40</t>
  </si>
  <si>
    <t>181</t>
  </si>
  <si>
    <t>916231213</t>
  </si>
  <si>
    <t>Osazení chodníkového obrubníku betonového stojatého s boční opěrou do lože z betonu prostého</t>
  </si>
  <si>
    <t>-100967121</t>
  </si>
  <si>
    <t>7*2+147</t>
  </si>
  <si>
    <t>182</t>
  </si>
  <si>
    <t>59217021</t>
  </si>
  <si>
    <t>obrubník betonový chodníkový 1000x150x300mm</t>
  </si>
  <si>
    <t>-474404702</t>
  </si>
  <si>
    <t>161*1,02 'Přepočtené koeficientem množství</t>
  </si>
  <si>
    <t>183</t>
  </si>
  <si>
    <t>941111112</t>
  </si>
  <si>
    <t>Montáž lešení řadového trubkového lehkého s podlahami zatížení do 200 kg/m2 š od 0,6 do 0,9 m v přes 10 do 25 m</t>
  </si>
  <si>
    <t>-233993113</t>
  </si>
  <si>
    <t>2,85*1,525+2,85*1,555+2,85*1,14"mimo objekt</t>
  </si>
  <si>
    <t>184</t>
  </si>
  <si>
    <t>941111212</t>
  </si>
  <si>
    <t>Příplatek k lešení řadovému trubkovému lehkému s podlahami š 0,9 m v 25 m za první a ZKD den použití</t>
  </si>
  <si>
    <t>-753885680</t>
  </si>
  <si>
    <t>663,478*120 'Přepočtené koeficientem množství</t>
  </si>
  <si>
    <t>185</t>
  </si>
  <si>
    <t>941111812</t>
  </si>
  <si>
    <t>Demontáž lešení řadového trubkového lehkého s podlahami zatížení do 200 kg/m2 š přes 0,6 do 0,9 m v přes 10 do 25 m</t>
  </si>
  <si>
    <t>1203831935</t>
  </si>
  <si>
    <t>186</t>
  </si>
  <si>
    <t>944511111</t>
  </si>
  <si>
    <t>Montáž ochranné sítě z textilie z umělých vláken</t>
  </si>
  <si>
    <t>-1053123386</t>
  </si>
  <si>
    <t>187</t>
  </si>
  <si>
    <t>944511211</t>
  </si>
  <si>
    <t>Příplatek k ochranné síti za první a ZKD den použití</t>
  </si>
  <si>
    <t>-1730639786</t>
  </si>
  <si>
    <t>188</t>
  </si>
  <si>
    <t>944511811</t>
  </si>
  <si>
    <t>Demontáž ochranné sítě z textilie z umělých vláken</t>
  </si>
  <si>
    <t>1011746454</t>
  </si>
  <si>
    <t>189</t>
  </si>
  <si>
    <t>949101111</t>
  </si>
  <si>
    <t>Lešení pomocné pro objekty pozemních staveb s lešeňovou podlahou v do 1,9 m zatížení do 150 kg/m2</t>
  </si>
  <si>
    <t>-171908367</t>
  </si>
  <si>
    <t>190</t>
  </si>
  <si>
    <t>953312123</t>
  </si>
  <si>
    <t>Vložky do svislých dilatačních spár z extrudovaných polystyrénových desek tl. přes 20 do 30 mm</t>
  </si>
  <si>
    <t>-1448490662</t>
  </si>
  <si>
    <t>Doplňující konstrukce a práce pozemních komunikací, letišť a ploch</t>
  </si>
  <si>
    <t>191</t>
  </si>
  <si>
    <t>91001</t>
  </si>
  <si>
    <t>D+M kompletní konstrukce venkovního schodiště do m.č.1,22 vč.základů,zemních prací a ostatních přidružených kcí,dodávek a montáží</t>
  </si>
  <si>
    <t>1810127613</t>
  </si>
  <si>
    <t>998</t>
  </si>
  <si>
    <t>Přesun hmot</t>
  </si>
  <si>
    <t>192</t>
  </si>
  <si>
    <t>998011002</t>
  </si>
  <si>
    <t>Přesun hmot pro budovy zděné v přes 6 do 12 m</t>
  </si>
  <si>
    <t>1802401806</t>
  </si>
  <si>
    <t>711</t>
  </si>
  <si>
    <t>Izolace proti vodě, vlhkosti a plynům</t>
  </si>
  <si>
    <t>193</t>
  </si>
  <si>
    <t>711111001</t>
  </si>
  <si>
    <t>Provedení izolace proti zemní vlhkosti vodorovné za studena nátěrem penetračním</t>
  </si>
  <si>
    <t>-68686629</t>
  </si>
  <si>
    <t>572+239,97</t>
  </si>
  <si>
    <t>194</t>
  </si>
  <si>
    <t>11163150</t>
  </si>
  <si>
    <t>lak penetrační asfaltový</t>
  </si>
  <si>
    <t>1247790760</t>
  </si>
  <si>
    <t>811,97*0,00033 'Přepočtené koeficientem množství</t>
  </si>
  <si>
    <t>195</t>
  </si>
  <si>
    <t>711112001</t>
  </si>
  <si>
    <t>Provedení izolace proti zemní vlhkosti svislé za studena nátěrem penetračním</t>
  </si>
  <si>
    <t>-325410302</t>
  </si>
  <si>
    <t>12,88*1,5"výt.šachta</t>
  </si>
  <si>
    <t>1,45*74,87+51,18*0,25+1,1*5,32+1,1*1,45*2"zákl.pasy</t>
  </si>
  <si>
    <t>196</t>
  </si>
  <si>
    <t>260203031</t>
  </si>
  <si>
    <t>158,193*0,00034 'Přepočtené koeficientem množství</t>
  </si>
  <si>
    <t>197</t>
  </si>
  <si>
    <t>711141559</t>
  </si>
  <si>
    <t>Provedení izolace proti zemní vlhkosti pásy přitavením vodorovné NAIP</t>
  </si>
  <si>
    <t>1403416042</t>
  </si>
  <si>
    <t>198</t>
  </si>
  <si>
    <t>62853001</t>
  </si>
  <si>
    <t>pás asfaltový samolepicí modifikovaný SBS tl 4,0mm s vložkou ze skleněné tkaniny se spalitelnou fólií nebo jemnozrnným minerálním posypem nebo textilií na horním povrchu</t>
  </si>
  <si>
    <t>-1545084943</t>
  </si>
  <si>
    <t>811,97*1,1 'Přepočtené koeficientem množství</t>
  </si>
  <si>
    <t>199</t>
  </si>
  <si>
    <t>711142559</t>
  </si>
  <si>
    <t>Provedení izolace proti zemní vlhkosti pásy přitavením svislé NAIP</t>
  </si>
  <si>
    <t>398187860</t>
  </si>
  <si>
    <t>200</t>
  </si>
  <si>
    <t>62832001</t>
  </si>
  <si>
    <t>pás asfaltový natavitelný oxidovaný tl 3,5mm typu V60 S35 s vložkou ze skleněné rohože, s jemnozrnným minerálním posypem</t>
  </si>
  <si>
    <t>-703866093</t>
  </si>
  <si>
    <t>158,193*1,221 'Přepočtené koeficientem množství</t>
  </si>
  <si>
    <t>201</t>
  </si>
  <si>
    <t>998711102</t>
  </si>
  <si>
    <t>Přesun hmot tonážní pro izolace proti vodě, vlhkosti a plynům v objektech v přes 6 do 12 m</t>
  </si>
  <si>
    <t>227223624</t>
  </si>
  <si>
    <t>712</t>
  </si>
  <si>
    <t>Povlakové krytiny</t>
  </si>
  <si>
    <t>202</t>
  </si>
  <si>
    <t>712311101</t>
  </si>
  <si>
    <t>Provedení povlakové krytiny střech do 10° za studena lakem penetračním nebo asfaltovým</t>
  </si>
  <si>
    <t>811990210</t>
  </si>
  <si>
    <t>116,8+6,71*12,485"skladba s1</t>
  </si>
  <si>
    <t>8,585*17,14+28,98"skladba s2</t>
  </si>
  <si>
    <t>3,82*3,25"skladba s4</t>
  </si>
  <si>
    <t>203</t>
  </si>
  <si>
    <t>1392300013</t>
  </si>
  <si>
    <t>389,116*0,00032 'Přepočtené koeficientem množství</t>
  </si>
  <si>
    <t>204</t>
  </si>
  <si>
    <t>712341559</t>
  </si>
  <si>
    <t>Provedení povlakové krytiny střech do 10° pásy NAIP přitavením v plné ploše</t>
  </si>
  <si>
    <t>2062697161</t>
  </si>
  <si>
    <t>116,8+6,71*12,485+0,26*11,29+0,26*6,76+0,43*12,49+0,96*3,87+0,96*2,76+0,43*6,365+0,41*12,48*2"skladba s1</t>
  </si>
  <si>
    <t>8,725*17,14+28,98+0,4*8,725+0,64*8,725*2+0,52*17,28+0,64*6,43+0,52*11,29"skladba s2</t>
  </si>
  <si>
    <t>205</t>
  </si>
  <si>
    <t>-1930348419</t>
  </si>
  <si>
    <t>454,544*1,1 'Přepočtené koeficientem množství</t>
  </si>
  <si>
    <t>206</t>
  </si>
  <si>
    <t>712363352</t>
  </si>
  <si>
    <t>Povlakové krytiny střech do 10° z tvarovaných poplastovaných lišt délky 2 m koutová lišta vnitřní rš 100 mm</t>
  </si>
  <si>
    <t>-864259884</t>
  </si>
  <si>
    <t>41,35+77,25+6,63</t>
  </si>
  <si>
    <t>207</t>
  </si>
  <si>
    <t>712363353</t>
  </si>
  <si>
    <t>Povlakové krytiny střech do 10° z tvarovaných poplastovaných lišt délky 2 m koutová lišta vnější rš 100 mm</t>
  </si>
  <si>
    <t>-288344895</t>
  </si>
  <si>
    <t>3,82+41,35+14,58*2+3,25</t>
  </si>
  <si>
    <t>208</t>
  </si>
  <si>
    <t>712363354</t>
  </si>
  <si>
    <t>Povlakové krytiny střech do 10° z tvarovaných poplastovaných lišt délky 2 m stěnová lišta vyhnutá rš 70 mm</t>
  </si>
  <si>
    <t>258720233</t>
  </si>
  <si>
    <t>4,57+18,55+26,3</t>
  </si>
  <si>
    <t>209</t>
  </si>
  <si>
    <t>712363544</t>
  </si>
  <si>
    <t>Provedení povlak krytiny mechanicky kotvenou do betonu TI tl přes 200 do 240 mm vnitřní pole, budova v do 18 m</t>
  </si>
  <si>
    <t>-1605262126</t>
  </si>
  <si>
    <t>116,8+6,71*12,485+0,26*11,29+0,26*6,76+0,43*12,49+0,96*3,87+0,96*2,76+0,43*6,365+0,41*12,48*2+11,2*0,59+20,42*0,59"skladba s1</t>
  </si>
  <si>
    <t>8,725*17,14+28,98+0,4*8,725+0,64*8,725*2+0,52*17,28+0,64*6,43+0,52*11,29+8,585*0,59"skladba s2</t>
  </si>
  <si>
    <t>210</t>
  </si>
  <si>
    <t>28322013</t>
  </si>
  <si>
    <t>fólie hydroizolační střešní mPVC mechanicky kotvená tl 1,5mm barevná</t>
  </si>
  <si>
    <t>1672633875</t>
  </si>
  <si>
    <t>478,265*1,1655 'Přepočtené koeficientem množství</t>
  </si>
  <si>
    <t>211</t>
  </si>
  <si>
    <t>712391171</t>
  </si>
  <si>
    <t>Provedení povlakové krytiny střech do 10° podkladní textilní vrstvy</t>
  </si>
  <si>
    <t>-374839343</t>
  </si>
  <si>
    <t>212</t>
  </si>
  <si>
    <t>69311006</t>
  </si>
  <si>
    <t>geotextilie tkaná separační, filtrační, výztužná PP pevnost v tahu 15kN/m</t>
  </si>
  <si>
    <t>675635881</t>
  </si>
  <si>
    <t>389,116*1,155 'Přepočtené koeficientem množství</t>
  </si>
  <si>
    <t>213</t>
  </si>
  <si>
    <t>998712102</t>
  </si>
  <si>
    <t>Přesun hmot tonážní tonážní pro krytiny povlakové v objektech v přes 6 do 12 m</t>
  </si>
  <si>
    <t>202604094</t>
  </si>
  <si>
    <t>713</t>
  </si>
  <si>
    <t>Izolace tepelné</t>
  </si>
  <si>
    <t>214</t>
  </si>
  <si>
    <t>713121111</t>
  </si>
  <si>
    <t>Montáž izolace tepelné podlah volně kladenými rohožemi, pásy, dílci, deskami 1 vrstva</t>
  </si>
  <si>
    <t>1903190979</t>
  </si>
  <si>
    <t>572"1np</t>
  </si>
  <si>
    <t>(16,8+4,55+78,75+42+13,2+1,5*3+21,4+9,25+1,5*2)*2"3np</t>
  </si>
  <si>
    <t>215</t>
  </si>
  <si>
    <t>28372317</t>
  </si>
  <si>
    <t>deska EPS 100 pro konstrukce s běžným zatížením λ=0,037 tl 150mm</t>
  </si>
  <si>
    <t>-487448484</t>
  </si>
  <si>
    <t>572*1,05 'Přepočtené koeficientem množství</t>
  </si>
  <si>
    <t>216</t>
  </si>
  <si>
    <t>28372302</t>
  </si>
  <si>
    <t>deska EPS 100 pro konstrukce s běžným zatížením λ=0,037 tl 30mm</t>
  </si>
  <si>
    <t>1253761200</t>
  </si>
  <si>
    <t>4,55+78,75"3np</t>
  </si>
  <si>
    <t>83,3*1,1 'Přepočtené koeficientem množství</t>
  </si>
  <si>
    <t>217</t>
  </si>
  <si>
    <t>28372310</t>
  </si>
  <si>
    <t>deska EPS 100 pro konstrukce s běžným zatížením λ=0,037 tl 90mm</t>
  </si>
  <si>
    <t>-82920723</t>
  </si>
  <si>
    <t>42+13,2+1,5*3+9,25+1,5*2"3np</t>
  </si>
  <si>
    <t>71,95*1,1 'Přepočtené koeficientem množství</t>
  </si>
  <si>
    <t>218</t>
  </si>
  <si>
    <t>28372309</t>
  </si>
  <si>
    <t>deska EPS 100 pro konstrukce s běžným zatížením λ=0,037 tl 100mm</t>
  </si>
  <si>
    <t>-432525909</t>
  </si>
  <si>
    <t>16,8+21,4"3np</t>
  </si>
  <si>
    <t>38,2*1,1 'Přepočtené koeficientem množství</t>
  </si>
  <si>
    <t>219</t>
  </si>
  <si>
    <t>63231206</t>
  </si>
  <si>
    <t>deska čedičová minerální pro snížení kročejového hluku (max. zatížení 4 kN/m2) tl 40mm</t>
  </si>
  <si>
    <t>-380560001</t>
  </si>
  <si>
    <t>16,8+4,55+78,75+42+13,2+1,5*3+21,4+9,25+1,5*2"3np</t>
  </si>
  <si>
    <t>193,45*1,1 'Přepočtené koeficientem množství</t>
  </si>
  <si>
    <t>220</t>
  </si>
  <si>
    <t>713131143</t>
  </si>
  <si>
    <t>Montáž izolace tepelné stěn a základů lepením celoplošně v kombinaci s mechanickým kotvením rohoží, pásů, dílců, desek</t>
  </si>
  <si>
    <t>1898399357</t>
  </si>
  <si>
    <t>0,53*17,28+0,53*8,585+0,64*8,585*2+6,285*0,64+1,13*3,82+1,13*2,76+0,53*6,365+11,29*0,53+12,485*0,64*2+19,25*0,53"atika a zdivo ploché střechy</t>
  </si>
  <si>
    <t>221</t>
  </si>
  <si>
    <t>28375951</t>
  </si>
  <si>
    <t>deska EPS 70 fasádní λ=0,039 tl 140mm</t>
  </si>
  <si>
    <t>-27932263</t>
  </si>
  <si>
    <t>71,696*1,1 'Přepočtené koeficientem množství</t>
  </si>
  <si>
    <t>222</t>
  </si>
  <si>
    <t>713131145</t>
  </si>
  <si>
    <t>Montáž izolace tepelné stěn a základů lepením bodově rohoží, pásů, dílců, desek</t>
  </si>
  <si>
    <t>740471276</t>
  </si>
  <si>
    <t>1,69*9,4+34,7*0,8+1,31*18,24+0,74*12,9"základy</t>
  </si>
  <si>
    <t>223</t>
  </si>
  <si>
    <t>28376422</t>
  </si>
  <si>
    <t>deska z polystyrénu XPS, hrana polodrážková a hladký povrch 300kPA tl 100mm</t>
  </si>
  <si>
    <t>-1569881723</t>
  </si>
  <si>
    <t>77,086*1,1 'Přepočtené koeficientem množství</t>
  </si>
  <si>
    <t>224</t>
  </si>
  <si>
    <t>713131155</t>
  </si>
  <si>
    <t>Montáž izolace tepelné stěn a základů volně vloženými rohožemi, pásy, dílci, deskami 2 vrstvy</t>
  </si>
  <si>
    <t>-720196335</t>
  </si>
  <si>
    <t>225</t>
  </si>
  <si>
    <t>63152263</t>
  </si>
  <si>
    <t>deska tepelně izolační minerální kontaktních fasád podélné vlákno λ=0,034 tl 100mm</t>
  </si>
  <si>
    <t>-309790353</t>
  </si>
  <si>
    <t>6,213*2,2 'Přepočtené koeficientem množství</t>
  </si>
  <si>
    <t>226</t>
  </si>
  <si>
    <t>713141152</t>
  </si>
  <si>
    <t>Montáž izolace tepelné střech plochých kladené volně 2 vrstvy rohoží, pásů, dílců, desek</t>
  </si>
  <si>
    <t>535945371</t>
  </si>
  <si>
    <t>227</t>
  </si>
  <si>
    <t>28372312</t>
  </si>
  <si>
    <t>deska EPS 100 pro konstrukce s běžným zatížením λ=0,037 tl 120mm</t>
  </si>
  <si>
    <t>873991549</t>
  </si>
  <si>
    <t>376,701*2,1 'Přepočtené koeficientem množství</t>
  </si>
  <si>
    <t>228</t>
  </si>
  <si>
    <t>63140404</t>
  </si>
  <si>
    <t>deska tepelně izolační minerální plochých střech dvouvrstvá λ=0,038-0,039 tl 120mm</t>
  </si>
  <si>
    <t>-592923028</t>
  </si>
  <si>
    <t>12,415*2,1 'Přepočtené koeficientem množství</t>
  </si>
  <si>
    <t>229</t>
  </si>
  <si>
    <t>713141212</t>
  </si>
  <si>
    <t>Montáž izolace tepelné střech plochých lepené nízkoexpanzní (PUR) pěnou atikový klín</t>
  </si>
  <si>
    <t>1615075850</t>
  </si>
  <si>
    <t>(8,585+2,465+11,15+20,42)"atika</t>
  </si>
  <si>
    <t>230</t>
  </si>
  <si>
    <t>28376105</t>
  </si>
  <si>
    <t>klín izolační z XPS spádový</t>
  </si>
  <si>
    <t>-406948696</t>
  </si>
  <si>
    <t>0,4*(8,585+2,465+11,15+20,42)*0,1"atika</t>
  </si>
  <si>
    <t>1,705*1,1 'Přepočtené koeficientem množství</t>
  </si>
  <si>
    <t>231</t>
  </si>
  <si>
    <t>713141253</t>
  </si>
  <si>
    <t>Přikotvení tepelné izolace šrouby do betonu pro izolaci tl přes 200 do 240 mm</t>
  </si>
  <si>
    <t>1900086299</t>
  </si>
  <si>
    <t>232</t>
  </si>
  <si>
    <t>713141412</t>
  </si>
  <si>
    <t>Přikotvení tepelné izolace teleskopickými hmoždinkami do betonu jednospádových klínů pro tl izolace přes 90 do 130 mm</t>
  </si>
  <si>
    <t>-718474002</t>
  </si>
  <si>
    <t>0,4*(8,585+2,465+11,15+20,42)"atika</t>
  </si>
  <si>
    <t>233</t>
  </si>
  <si>
    <t>713191132</t>
  </si>
  <si>
    <t>Montáž izolace tepelné podlah, stropů vrchem nebo střech překrytí separační fólií z PE</t>
  </si>
  <si>
    <t>-243344372</t>
  </si>
  <si>
    <t>39,4"1,01</t>
  </si>
  <si>
    <t>8,6+2,9+1,75+1,8+1,8+7,9+2,25+2,3"1,02-1,09</t>
  </si>
  <si>
    <t>134,14"1,10</t>
  </si>
  <si>
    <t>37,2"1,23</t>
  </si>
  <si>
    <t>9,7+5,25+1,1*2+9,4+7,3"1,24-1,29</t>
  </si>
  <si>
    <t>34,65"1,30</t>
  </si>
  <si>
    <t>34,5+3,5+2,65"1,48-1,49+1,60</t>
  </si>
  <si>
    <t>8,7+4,5+5,25+1,15+12,2+5,7+5,95+1,2+7,1+14,05+9,6+16,9+24,3+12+4,8+17,7"1,39-1,47+1,50-1,56</t>
  </si>
  <si>
    <t>233,27"2np</t>
  </si>
  <si>
    <t>234</t>
  </si>
  <si>
    <t>28323100</t>
  </si>
  <si>
    <t>fólie LDPE (750 kg/m3) proti zemní vlhkosti nad úrovní terénu tl 0,8mm</t>
  </si>
  <si>
    <t>690873075</t>
  </si>
  <si>
    <t>927,01*1,1655 'Přepočtené koeficientem množství</t>
  </si>
  <si>
    <t>235</t>
  </si>
  <si>
    <t>998713102</t>
  </si>
  <si>
    <t>Přesun hmot tonážní pro izolace tepelné v objektech v přes 6 do 12 m</t>
  </si>
  <si>
    <t>-1657595676</t>
  </si>
  <si>
    <t>725</t>
  </si>
  <si>
    <t>Zdravotechnika - zařizovací předměty</t>
  </si>
  <si>
    <t>236</t>
  </si>
  <si>
    <t>725980123</t>
  </si>
  <si>
    <t>Dvířka 30/30</t>
  </si>
  <si>
    <t>1410141842</t>
  </si>
  <si>
    <t>237</t>
  </si>
  <si>
    <t>998725102</t>
  </si>
  <si>
    <t>Přesun hmot tonážní pro zařizovací předměty v objektech v přes 6 do 12 m</t>
  </si>
  <si>
    <t>-1438400116</t>
  </si>
  <si>
    <t>762</t>
  </si>
  <si>
    <t>Konstrukce tesařské</t>
  </si>
  <si>
    <t>238</t>
  </si>
  <si>
    <t>762083122</t>
  </si>
  <si>
    <t>Impregnace řeziva proti dřevokaznému hmyzu, houbám a plísním máčením třída ohrožení 3 a 4</t>
  </si>
  <si>
    <t>-179086218</t>
  </si>
  <si>
    <t>239</t>
  </si>
  <si>
    <t>762332131</t>
  </si>
  <si>
    <t>Montáž vázaných kcí krovů pravidelných z hraněného řeziva průřezové pl do 120 cm2</t>
  </si>
  <si>
    <t>-762159034</t>
  </si>
  <si>
    <t>17,14+1,8+1,88+2,3+3,25*2+3,82*2+3,095+5,43+2,3+6,71"16/7-okap</t>
  </si>
  <si>
    <t>240</t>
  </si>
  <si>
    <t>60512125</t>
  </si>
  <si>
    <t>hranol stavební řezivo průřezu do 120cm2 do dl 6m</t>
  </si>
  <si>
    <t>-784497667</t>
  </si>
  <si>
    <t>54,795*0,06*0,16</t>
  </si>
  <si>
    <t>0,526*1,1 'Přepočtené koeficientem množství</t>
  </si>
  <si>
    <t>241</t>
  </si>
  <si>
    <t>762361312</t>
  </si>
  <si>
    <t>Konstrukční a vyrovnávací vrstva pod klempířské prvky (atiky) z desek dřevoštěpkových tl 22 mm</t>
  </si>
  <si>
    <t>1922993162</t>
  </si>
  <si>
    <t>17,14*0,36+8,585*0,56+1,8*0,36+1,88*0,36+2,3*0,36+3,25*2*0,37+3,82*2*0,37+11,2*0,56+20,42*0,56+7,28*0,36"okap</t>
  </si>
  <si>
    <t>242</t>
  </si>
  <si>
    <t>762395000</t>
  </si>
  <si>
    <t>Spojovací prostředky krovů, bednění, laťování, nadstřešních konstrukcí</t>
  </si>
  <si>
    <t>-1307147541</t>
  </si>
  <si>
    <t>0,579+38,691*0,02</t>
  </si>
  <si>
    <t>243</t>
  </si>
  <si>
    <t>998762102</t>
  </si>
  <si>
    <t>Přesun hmot tonážní pro kce tesařské v objektech v přes 6 do 12 m</t>
  </si>
  <si>
    <t>-1861023253</t>
  </si>
  <si>
    <t>244</t>
  </si>
  <si>
    <t>763135101</t>
  </si>
  <si>
    <t>Montáž SDK kazetového podhledu z kazet 600x600 mm na zavěšenou viditelnou nosnou konstrukci</t>
  </si>
  <si>
    <t>-1282297258</t>
  </si>
  <si>
    <t>8,6+2,9+1,75+1,8+1,8+7,9+2,25+2,3"1,02-1,09-imregnované</t>
  </si>
  <si>
    <t>15,64"1,18</t>
  </si>
  <si>
    <t>13,65"1,19</t>
  </si>
  <si>
    <t>42,05"1,23</t>
  </si>
  <si>
    <t>9,7+5,25+1,1*2+9,4+7,3"1,24-1,29-ve vlhkém prostředí imregnované</t>
  </si>
  <si>
    <t>4,4"1,31</t>
  </si>
  <si>
    <t>4,3*0,4"1,32</t>
  </si>
  <si>
    <t>3,625*3,04"1,33</t>
  </si>
  <si>
    <t>2,24*0,4*2"1,35-1,36</t>
  </si>
  <si>
    <t>2,175*0,4+7,54+2,5*0,4*2+2,85*0,4+8,57"1,38+1,57-1,59</t>
  </si>
  <si>
    <t>8,7+4,5+5,25+1,15+12,2+5,7+5,95+1,2+7,1+14,05+9,6+16,9+24,3+12+4,8+17,7"1,39-1,47+1,50-1,56-ve vlhkém prostředí imregnované</t>
  </si>
  <si>
    <t>13"2,21</t>
  </si>
  <si>
    <t>365,9"2,22</t>
  </si>
  <si>
    <t>7,15"2,23</t>
  </si>
  <si>
    <t>16,8"3,01</t>
  </si>
  <si>
    <t>4,55"3,04-imregnovaný</t>
  </si>
  <si>
    <t>42"3,06-imregnovaný</t>
  </si>
  <si>
    <t>13,2"3,07-imregnovaný</t>
  </si>
  <si>
    <t>1,5*3"3,08-3,10-imregnovaný</t>
  </si>
  <si>
    <t>21,4"3,11</t>
  </si>
  <si>
    <t>9,25+1,5*2"3,12-3,14-imregnovaný</t>
  </si>
  <si>
    <t>245</t>
  </si>
  <si>
    <t>59030570</t>
  </si>
  <si>
    <t>podhled kazetový bez děrování viditelný rastr tl 10mm 600x600mm</t>
  </si>
  <si>
    <t>1104095142</t>
  </si>
  <si>
    <t>1074,232*1,05 'Přepočtené koeficientem množství</t>
  </si>
  <si>
    <t>246</t>
  </si>
  <si>
    <t>998763302</t>
  </si>
  <si>
    <t>Přesun hmot tonážní pro sádrokartonové konstrukce v objektech v přes 6 do 12 m</t>
  </si>
  <si>
    <t>-1719740284</t>
  </si>
  <si>
    <t>247</t>
  </si>
  <si>
    <t>764214603</t>
  </si>
  <si>
    <t>Oplechování horních ploch a atik bez rohů z Pz s povrch úpravou mechanicky kotvené rš 200-250 mm</t>
  </si>
  <si>
    <t>1238230642</t>
  </si>
  <si>
    <t>4,05+18,55+25,72"rš200</t>
  </si>
  <si>
    <t>6,70+10,83+6+17,14"rš250</t>
  </si>
  <si>
    <t>248</t>
  </si>
  <si>
    <t>764214605</t>
  </si>
  <si>
    <t>Oplechování horních ploch a atik bez rohů z Pz s povrch úpravou mechanicky kotvené rš 400 mm</t>
  </si>
  <si>
    <t>2087516140</t>
  </si>
  <si>
    <t>21+14,25+7,07+8,59</t>
  </si>
  <si>
    <t>249</t>
  </si>
  <si>
    <t>764216604-R</t>
  </si>
  <si>
    <t>Oplechování rovných parapetů mechanicky kotvené z Pz s povrchovou úpravou rš 295-330 mm</t>
  </si>
  <si>
    <t>620489550</t>
  </si>
  <si>
    <t>6*0,8</t>
  </si>
  <si>
    <t>9*1,32</t>
  </si>
  <si>
    <t>6,57</t>
  </si>
  <si>
    <t>1,42</t>
  </si>
  <si>
    <t>2*2,64</t>
  </si>
  <si>
    <t>5,855</t>
  </si>
  <si>
    <t>6*4,45</t>
  </si>
  <si>
    <t>9*4,17</t>
  </si>
  <si>
    <t>8,195</t>
  </si>
  <si>
    <t>250</t>
  </si>
  <si>
    <t>764216605-R</t>
  </si>
  <si>
    <t>Oplechování rovných parapetů mechanicky kotvené z Pz s povrchovou úpravou rš 380-400 mm</t>
  </si>
  <si>
    <t>-1778300433</t>
  </si>
  <si>
    <t>35*0,95</t>
  </si>
  <si>
    <t>251</t>
  </si>
  <si>
    <t>764511602</t>
  </si>
  <si>
    <t>Žlab podokapní půlkruhový z Pz s povrchovou úpravou rš 330 mm</t>
  </si>
  <si>
    <t>-371347815</t>
  </si>
  <si>
    <t>252</t>
  </si>
  <si>
    <t>764511642</t>
  </si>
  <si>
    <t>Kotlík oválný (trychtýřový) pro podokapní žlaby z Pz s povrchovou úpravou 330/100 mm</t>
  </si>
  <si>
    <t>-2128303790</t>
  </si>
  <si>
    <t>253</t>
  </si>
  <si>
    <t>764518622</t>
  </si>
  <si>
    <t>Svody kruhové včetně objímek, kolen, odskoků z Pz s povrchovou úpravou průměru 100 mm</t>
  </si>
  <si>
    <t>1721273503</t>
  </si>
  <si>
    <t>254</t>
  </si>
  <si>
    <t>998764102</t>
  </si>
  <si>
    <t>Přesun hmot tonážní pro konstrukce klempířské v objektech v přes 6 do 12 m</t>
  </si>
  <si>
    <t>-1412575020</t>
  </si>
  <si>
    <t>255</t>
  </si>
  <si>
    <t>766622131</t>
  </si>
  <si>
    <t>Montáž plastových oken plochy přes 1 m2 otevíravých v do 1,5 m s rámem do zdiva</t>
  </si>
  <si>
    <t>1790963094</t>
  </si>
  <si>
    <t>1,32*1,25"o2</t>
  </si>
  <si>
    <t>256</t>
  </si>
  <si>
    <t>61140051</t>
  </si>
  <si>
    <t>okno plastové otevíravé/sklopné dvojsklo přes plochu 1m2 do v 1,5m</t>
  </si>
  <si>
    <t>-164035084</t>
  </si>
  <si>
    <t>257</t>
  </si>
  <si>
    <t>994186494</t>
  </si>
  <si>
    <t>0,8*1,5"o12</t>
  </si>
  <si>
    <t>258</t>
  </si>
  <si>
    <t>766622132</t>
  </si>
  <si>
    <t>Montáž plastových oken plochy přes 1 m2 otevíravých v do 2,5 m s rámem do zdiva</t>
  </si>
  <si>
    <t>-1256227163</t>
  </si>
  <si>
    <t>1,32*1,8*13"o4</t>
  </si>
  <si>
    <t>1,8*1,39"o5</t>
  </si>
  <si>
    <t>1,1*1,8"o13</t>
  </si>
  <si>
    <t>0,74*1,8"o14</t>
  </si>
  <si>
    <t>1,465*1,8*4"o15</t>
  </si>
  <si>
    <t>1,485*1,8*3"o16</t>
  </si>
  <si>
    <t>0,895*1,8*3"o17</t>
  </si>
  <si>
    <t>0,69*1,8*2"o18</t>
  </si>
  <si>
    <t>0,895*1,8*2"o19</t>
  </si>
  <si>
    <t>1,17*1,8*2"o20</t>
  </si>
  <si>
    <t>2*1,8"o22</t>
  </si>
  <si>
    <t>259</t>
  </si>
  <si>
    <t>61140053</t>
  </si>
  <si>
    <t>okno plastové otevíravé/sklopné dvojsklo přes plochu 1m2 v 1,5-2,5m</t>
  </si>
  <si>
    <t>-1703591295</t>
  </si>
  <si>
    <t>260</t>
  </si>
  <si>
    <t>745844169</t>
  </si>
  <si>
    <t>1,8*1,32"o8</t>
  </si>
  <si>
    <t>261</t>
  </si>
  <si>
    <t>-2137593877</t>
  </si>
  <si>
    <t>262</t>
  </si>
  <si>
    <t>-725925690</t>
  </si>
  <si>
    <t>263</t>
  </si>
  <si>
    <t>766622216</t>
  </si>
  <si>
    <t>Montáž plastových oken plochy do 1 m2 otevíravých s rámem do zdiva</t>
  </si>
  <si>
    <t>603994706</t>
  </si>
  <si>
    <t>264</t>
  </si>
  <si>
    <t>61140049</t>
  </si>
  <si>
    <t>okno plastové otevíravé/sklopné dvojsklo do plochy 1m2</t>
  </si>
  <si>
    <t>-1178002130</t>
  </si>
  <si>
    <t>0,8*1,25*2"o1</t>
  </si>
  <si>
    <t>265</t>
  </si>
  <si>
    <t>766641132</t>
  </si>
  <si>
    <t>Montáž balkónových dveří zdvojených jednokřídlových s nadsvětlíkem včetně rámu do zdiva</t>
  </si>
  <si>
    <t>-939849916</t>
  </si>
  <si>
    <t>266</t>
  </si>
  <si>
    <t>61140059</t>
  </si>
  <si>
    <t>dveře plastové balkonové jednokřídlové s nadsvětlíkem dvojsklo</t>
  </si>
  <si>
    <t>1568617282</t>
  </si>
  <si>
    <t>1,25*2,59"o5</t>
  </si>
  <si>
    <t>267</t>
  </si>
  <si>
    <t>766641163</t>
  </si>
  <si>
    <t>Montáž balkónových dveří zdvojených dvoukřídlových s nadsvětlíkem včetně rámu do zdiva</t>
  </si>
  <si>
    <t>951252650</t>
  </si>
  <si>
    <t>268</t>
  </si>
  <si>
    <t>61140067</t>
  </si>
  <si>
    <t>dveře plastové balkonové dvoukřídlové s nadsvětlíkem dvojsklo</t>
  </si>
  <si>
    <t>-252314586</t>
  </si>
  <si>
    <t>2,64*2,93"o21</t>
  </si>
  <si>
    <t>269</t>
  </si>
  <si>
    <t>766660001</t>
  </si>
  <si>
    <t>Montáž dveřních křídel otvíravých jednokřídlových š do 0,8 m do ocelové zárubně</t>
  </si>
  <si>
    <t>297915722</t>
  </si>
  <si>
    <t>270</t>
  </si>
  <si>
    <t>61164005-R</t>
  </si>
  <si>
    <t>dveře jednokřídlé voštinové profilované povrch lakovaný plné 800x1970-2100mm</t>
  </si>
  <si>
    <t>-1772642647</t>
  </si>
  <si>
    <t xml:space="preserve">Poznámka k položce:
d5 - KOVÁNÍ: KLIKA-KLIKA, NEREZ
ZÁMEK: WC ZÁMEK
d21 - KOVÁNÍ: KLIKA-KLIKA, NEREZ
ZÁMEK: CYLINDRICKÁ VLOŽKA
d22- KOVÁNÍ: KOULE-KLIKA (KOULE Z MÍST. Č. 1.30, 1.52), NEREZ 
ZÁMEK: CYLINDRICKÁ VLOŽKA
d30 - DVEŘNÍ KŘÍDLO OPATŘENO SAMOZAVÍRAČEM
KOVÁNÍ: KLIKA-KOULE (KOULE Z MÍST. Č. 1.41 A 1.45), NEREZ
ZÁMEK: CYLINDRICKÁ VLOŽKA
</t>
  </si>
  <si>
    <t>271</t>
  </si>
  <si>
    <t>1914363826</t>
  </si>
  <si>
    <t xml:space="preserve">Poznámka k položce:
KOVÁNÍ: KLIKA-KLIKA, NEREZ
ZÁMEK: WC ZÁMEK
</t>
  </si>
  <si>
    <t>272</t>
  </si>
  <si>
    <t>766660002</t>
  </si>
  <si>
    <t>Montáž dveřních křídel otvíravých jednokřídlových š přes 0,8 m do ocelové zárubně</t>
  </si>
  <si>
    <t>-1634918458</t>
  </si>
  <si>
    <t>273</t>
  </si>
  <si>
    <t>61164073-R</t>
  </si>
  <si>
    <t>dveře jednokřídlé voštinové profilované povrch lakovaný plné 900-1200x1970-2100mm</t>
  </si>
  <si>
    <t>1814067045</t>
  </si>
  <si>
    <t xml:space="preserve">Poznámka k položce:
d3 - KOVÁNÍ: KLIKA-KLIKA, NEREZ
ZÁMEK: WC ZÁMEK
d4 - DVEŘNÍ KŘÍDLO OPATŘENO SAMOZAVÍRAČEM
KOVÁNÍ: KLIKA-KLIKA, NEREZ
ZÁMEK: CYLINDRICKÁ VLOŽKA
d6 - KOVÁNÍ: KLIKA-KLIKA, NEREZ
ZÁMEK: CYLINDRICKÁ VLOŽKA
d24 - KOVÁNÍ: KLIKA-KOULE (KOULE Z MÍST. Č. 1.28) NEREZ 
ZÁMEK: CYLINDRICKÁ VLOŽKA, ELEKTRICKÝ ZÁMEK
ZE STRANY KOULE ČTEČKA JIS KARTY
NAD ČTEČKOU DOMOVNÍ ZVONEK S OBOUSMĚRNOU KOMUNIKACÍ-INTERCOM (DOMÁCÍ VRÁTNÝ)
d26 - DVEŘNÍ KŘÍDLO OPATŘENO SAMOZAVÍRAČEM
KOVÁNÍ: KLIKA-KOULE(KOULE Z MÍST. Č. 1.30, 1.52), NEREZ
ZÁMEK: CYLINDRICKÁ VLOŽKA, ELEKTRICKÝ ZÁMEK
+SAMOZAVÍRAČ
ZE STRANY KOULE ČTEČKA JIS KARTY
d29 - DVEŘNÍ KŘÍDLO OPATŘENO SAMOZAVÍRAČEM
KOVÁNÍ: KLIKA-KOULE (KOULE Z MÍST. Č. 1.39), NEREZ
ZÁMEK: CYLINDRICKÁ VLOŽKA
+ SAMOZAVÍRAČ
d31 - DVEŘNÍ KŘÍDLO OPATŘENO SAMOZAVÍRAČEM
KOVÁNÍ: KLIKA-KOULE(KOULE Z MÍST. Č. 1.52), NEREZ
ZÁMEK: CYLINDRICKÁ VLOŽKA, ELEKTRICKÝ ZÁMEK
+SAMOZAVÍRAČ
ZE STRANY KOULE ČTEČKA JIS KARTY
NAD ČTEČKOU DOMOVNÍ ZVONEK S OBOUSMĚRNOU KOMUNIKACÍ-INTERCOM (DOMÁCÍ VRÁTNÝ)
d32 - KOVÁNÍ: MATNÝ NEREZ, MADLO-MADLO (MADLA PRO TĚLESNĚ POSTIŽENÉ), NEREZ
ZÁMEK: WC ZÁMEK
d33 - ZVUKOVĚIZOLAČNÍ
KOVÁNÍ: KLIKA-KOULE (KOULE Z MÍST. Č. 1.52), NEREZ
ZÁMEK: CYLINDRICKÁ VLOŽKA, ELEKTRICKÝ ZÁMEK
ZE STRANY KOULE ČTEČKA JIS KARTY
ZVÝŠENÁ ZVUKOVÁ NEPRŮZVUČNOST
d37 - KOVÁNÍ: KLIKA-KLIKA, NEREZ
ZÁMEK: CYLINDRICKÁ VLOŽKA
d38 - DVEŘNÍ KŘÍDLO OPATŘENO SAMOZAVÍRAČEM
KOVÁNÍ: MADLO-MADLO, NEREZ, 
ZÁMEK: REVERZNÍ ELEKTRICKÝ ZÁMEK
+SAMOZAVÍRAČ
ZE STRANY MÍST. Č. 1.38 ČTEČKA JIS KARTY
d43 - KOVÁNÍ: KLIKA-KLIKA, NEREZ
ZÁMEK: CYLINDRICKÁ VLOŽKA
</t>
  </si>
  <si>
    <t>274</t>
  </si>
  <si>
    <t>766660012</t>
  </si>
  <si>
    <t>Montáž dveřních křídel otvíravých dvoukřídlových š přes 1,45 m do ocelové zárubně</t>
  </si>
  <si>
    <t>-536575741</t>
  </si>
  <si>
    <t>275</t>
  </si>
  <si>
    <t>61161044-R</t>
  </si>
  <si>
    <t>dveře dvoukřídlé dřevotřískové povrch lakovaný plné 1500,1600x1970-2100mm</t>
  </si>
  <si>
    <t>635420013</t>
  </si>
  <si>
    <t xml:space="preserve">Poznámka k položce:
d12 - KOVÁNÍ: KLIKA-KOULE(KOULE Z MÍST. Č. 1.10), MATNÝ 
ZÁMEK: CYLINDRICKÁ VLOŽKA, ELEKTRICKÝ ZÁMEK
ZE STRANY KOULE ČTEČKA JIS KARTY
</t>
  </si>
  <si>
    <t>276</t>
  </si>
  <si>
    <t>766660021</t>
  </si>
  <si>
    <t>Montáž dveřních křídel otvíravých jednokřídlových š do 0,8 m požárních do ocelové zárubně</t>
  </si>
  <si>
    <t>-207540013</t>
  </si>
  <si>
    <t>277</t>
  </si>
  <si>
    <t>61165339-R</t>
  </si>
  <si>
    <t>dveře jednokřídlé dřevotřískové protipožární EI (EW) 30 D3 povrch lakovaný plné 800x1970-2100mm</t>
  </si>
  <si>
    <t>-1540842532</t>
  </si>
  <si>
    <t>Poznámka k položce:
d40 - DVEŘNÍ KŘÍDLO OPATŘENO SAMOZAVÍRAČEM
KOVÁNÍ: KLIKA-KLIKA, NEREZ 
ZÁMEK: CYLINDRICKÁ VLOŽKA
POŽÁRNÍ ODOLNOST EI-C-S/200 
30 DP3 
(DVEŘE + RÁMOVÁ ZÁRUBEŇ)</t>
  </si>
  <si>
    <t>278</t>
  </si>
  <si>
    <t>766660022</t>
  </si>
  <si>
    <t>Montáž dveřních křídel otvíravých jednokřídlových š přes 0,8 m požárních do ocelové zárubně</t>
  </si>
  <si>
    <t>62978868</t>
  </si>
  <si>
    <t>279</t>
  </si>
  <si>
    <t>61161028-R</t>
  </si>
  <si>
    <t>dveře jednokřídlé dřevotřískové protipožární EI (EW) 30 D3 povrch lakovaný plné 1000x1970-2100mm</t>
  </si>
  <si>
    <t>-820948155</t>
  </si>
  <si>
    <t xml:space="preserve">Poznámka k položce:
d10 - POŽÁRNÍ ODOLNOST EI-C 30 DP3 
(DVEŘE + OCEL. ZÁRUBEŇ)
+ SAMOZAVÍRAČ
DVEŘNÍ KŘÍDLO OPATŘENO SAMOZAVÍRAČEM
KOVÁNÍ: KLIKA-KOULE (KOULE Z MÍST. Č. 1.18), NEREZ 
ZÁMEK: CYLINDRICKÁ VLOŽKA
d14 - DVEŘNÍ KŘÍDLO OPATŘENO SAMOZAVÍRAČEM
KOVÁNÍ: KLIKA-KOULE(KOULE Z MÍST. Č. 1.16b), MATNÝ NEREZ, 
ZÁMEK: CYLINDRICKÁ VLOŽKA, ELEKTRICKÝ ZÁMEK
POŽÁRNÍ ODOLNOST EW-C 
30 DP3 
(DVEŘE + OCELOVÁ ZÁRUBEŇ)
+ SAMOZAVÍRAČ
ZE STRANY KOULE ČTEČKA JIS KARTY
d17 - PROVEDENÍ: ČÁSTEČNĚ PROSKLENÉ S PRŮZOREM (500x200 MM)
DVEŘNÍ KŘÍDLO OPATŘENO SAMOZAVÍRAČEM
KOVÁNÍ: KLIKA-KLIKA, NEREZ
ZÁMEK: CYLINDRICKÁ VLOŽKA
POŽÁRNÍ ODOLNOST EI-C-S/200 
30 DP3 
(DVEŘE + RÁM. OCEL. ZÁRUBEŇ)
+ SAMOZAVÍRAČ
</t>
  </si>
  <si>
    <t>280</t>
  </si>
  <si>
    <t>61161029-R</t>
  </si>
  <si>
    <t>dveře jednokřídlé dřevotřískové protipožární EI (EW) 30 D3 povrch lakovaný plné 1100,1200x1970-2100mm</t>
  </si>
  <si>
    <t>720384817</t>
  </si>
  <si>
    <t xml:space="preserve">Poznámka k položce:
d45 - DVEŘNÍ KŘÍDLO OPATŘENO SAMOZAVÍRAČEM
KOVÁNÍ: KLIKA-KOULE (KOULE Z MÍST. Č. 3.02), NEREZ 
ZÁMEK: CYLINDRICKÁ VLOŽKA, ELEKTRICKÝ ZÁMEK
POŽÁRNÍ ODOLNOST EI-C 30 DP3 
(DVEŘE + OCEL. ZÁRUBEŇ)
+ SAMOZAVÍRAČ
ZE STRANY KOULE ČTEČKA JIS KARTY
</t>
  </si>
  <si>
    <t>281</t>
  </si>
  <si>
    <t>61165340-R</t>
  </si>
  <si>
    <t>dveře jednokřídlé dřevotřískové protipožární EI (EW) 30 D3 povrch lakovaný plné 900x1970-2100mm</t>
  </si>
  <si>
    <t>-157780107</t>
  </si>
  <si>
    <t xml:space="preserve">Poznámka k položce:
d19 - DVEŘNÍ KŘÍDLO OPATŘENO SAMOZAVÍRAČEM
KOVÁNÍ: KLIKA-KOULE (KOULE Z MÍST. Č. 1.23, 1.56) NEREZ 
ZÁMEK: CYLINDRICKÁ VLOŽKA, ELEKTRICKÝ ZÁMEK
POŽÁRNÍ ODOLNOST EI-C-S/200 
30 DP3 
(DVEŘE + OCELOVÁ ZÁRUBEŇ)
+ SAMOZAVÍRAČ
ZE STRANY KOULE ČTEČKA JIS KARTY
d42 - DVEŘNÍ KŘÍDLO OPATŘENO SAMOZAVÍRAČEM
KOVÁNÍ: KLIKA-KOULE (KOULE Z MÍST. Č. 3.06, 3.11), NEREZ 
ZÁMEK: CYLINDRICKÁ VLOŽKA, ELEKTRICKÝ ZÁMEK
POŽÁRNÍ ODOLNOST EI-C 30 DP3 
(DVEŘE + OCEL. ZÁRUBEŇ)
+ SAMOZAVÍRAČ
ZE STRANY KOULE ČTEČKA JIS KARTY
d44 - DVEŘNÍ KŘÍDLO OPATŘENO SAMOZAVÍRAČEM
KOVÁNÍ: KLIKA-KLIKA, NEREZ 
ZÁMEK: CYLINDRICKÁ VLOŽKA
POŽÁRNÍ ODOLNOST EI-C 30 DP3 
(DVEŘE + OCEL. ZÁRUBEŇ)
+ SAMOZAVÍRAČ
</t>
  </si>
  <si>
    <t>282</t>
  </si>
  <si>
    <t>766660351</t>
  </si>
  <si>
    <t>Montáž posuvných dveří jednokřídlových průchozí v do 2,5 m a š do 800 mm do pojezdu na stěnu</t>
  </si>
  <si>
    <t>330845047</t>
  </si>
  <si>
    <t>283</t>
  </si>
  <si>
    <t>61161002-R</t>
  </si>
  <si>
    <t>dveře jednokřídlé voštinové povrch lakovaný plné 800x1970-2100mm,posuv.kce</t>
  </si>
  <si>
    <t>-647769242</t>
  </si>
  <si>
    <t xml:space="preserve">Poznámka k položce:
DŘEVĚNÉ DVEŘE JEDNOKŘÍDLÉ, POSUVNÉ, PŘEDSAZENÉ
KOVÁNÍ: MADLO-MUŠLE(MUŠLE Z MÍST. Č. 1.25), NEREZ
ZÁMEK: CYLINDRICKÁ VLOŽKA
</t>
  </si>
  <si>
    <t>4"d23</t>
  </si>
  <si>
    <t>284</t>
  </si>
  <si>
    <t>766660720</t>
  </si>
  <si>
    <t>Osazení větrací mřížky s vyříznutím otvoru</t>
  </si>
  <si>
    <t>-622900834</t>
  </si>
  <si>
    <t>285</t>
  </si>
  <si>
    <t>56245605</t>
  </si>
  <si>
    <t xml:space="preserve">mřížka větrací hranatá plast </t>
  </si>
  <si>
    <t>-71339157</t>
  </si>
  <si>
    <t>286</t>
  </si>
  <si>
    <t>766694111</t>
  </si>
  <si>
    <t>Montáž parapetních desek dřevěných nebo plastových š do 30 cm dl do 1,0 m</t>
  </si>
  <si>
    <t>-970906299</t>
  </si>
  <si>
    <t>287</t>
  </si>
  <si>
    <t>766694112</t>
  </si>
  <si>
    <t>Montáž parapetních desek dřevěných nebo plastových š do 30 cm dl přes 1,0 do 1,6 m</t>
  </si>
  <si>
    <t>-118940433</t>
  </si>
  <si>
    <t>288</t>
  </si>
  <si>
    <t>766694113</t>
  </si>
  <si>
    <t>Montáž parapetních desek dřevěných nebo plastových š do 30 cm dl přes 1,6 do 2,6 m</t>
  </si>
  <si>
    <t>-550719429</t>
  </si>
  <si>
    <t>289</t>
  </si>
  <si>
    <t>766694114</t>
  </si>
  <si>
    <t>Montáž parapetních desek dřevěných nebo plastových š do 30 cm dl přes 2,6 do 3,6 m</t>
  </si>
  <si>
    <t>-151090488</t>
  </si>
  <si>
    <t>290</t>
  </si>
  <si>
    <t>766694115</t>
  </si>
  <si>
    <t>Montáž parapetních desek dřevěných nebo plastových š do 30 cm dl přes 3,6 m</t>
  </si>
  <si>
    <t>-76384776</t>
  </si>
  <si>
    <t>291</t>
  </si>
  <si>
    <t>61140077</t>
  </si>
  <si>
    <t>parapet plastový vnitřní – š 150mm, barva bílá</t>
  </si>
  <si>
    <t>-623805317</t>
  </si>
  <si>
    <t>0,8*6+1,32*7+6,57+1,42+2,64*4+2+0,8*2+1,1+5,855+4,45+4,17+8,195</t>
  </si>
  <si>
    <t>292</t>
  </si>
  <si>
    <t>61140078</t>
  </si>
  <si>
    <t>parapet plastový vnitřní – š 200mm, barva bílá</t>
  </si>
  <si>
    <t>1869405761</t>
  </si>
  <si>
    <t>0,74</t>
  </si>
  <si>
    <t>293</t>
  </si>
  <si>
    <t>766694121</t>
  </si>
  <si>
    <t>Montáž parapetních desek dřevěných nebo plastových š přes 30 cm dl do 1,0 m</t>
  </si>
  <si>
    <t>-1128957429</t>
  </si>
  <si>
    <t>294</t>
  </si>
  <si>
    <t>61140082</t>
  </si>
  <si>
    <t>parapet plastový vnitřní – š 400mm, barva bílá</t>
  </si>
  <si>
    <t>1284923028</t>
  </si>
  <si>
    <t>0,945+0,9</t>
  </si>
  <si>
    <t>295</t>
  </si>
  <si>
    <t>998766102</t>
  </si>
  <si>
    <t>Přesun hmot tonážní pro kce truhlářské v objektech v přes 6 do 12 m</t>
  </si>
  <si>
    <t>1589694338</t>
  </si>
  <si>
    <t>296</t>
  </si>
  <si>
    <t>D+M ochranný plát tl.3mm v.300mm</t>
  </si>
  <si>
    <t>-445920160</t>
  </si>
  <si>
    <t xml:space="preserve">Poznámka k položce:
Celoprobarvený plát o síle 2 mm s jemnou povrchovou neporézní pomerančovou strukturou, zamezující snadnému poškození povrchu. Plát je řezaný na míru = šířka 300 mm. Výrobek je dostupný ve 40 standardních barvách. Třída požární odolnosti B-s1-d0 dle EN 13501-1, povrch odolný dezinfekčním prostředkům. Pláty odolávají běžně používaným kyselinám, minerálním a rostlinným olejům, čisticím prostředkům, solným roztokům, alkoholům, benzinu, alifatickým uhlovodíkům a koncentrovaným mastným kyselinám. Pláty jsou vhodné pro čištění horkou párou o teplotě 150 °C a pod tlakem 5 bar. Materiál je bakteriostatický.
</t>
  </si>
  <si>
    <t>0,95+2,04+2,07+1,19+0,59+0,82+8,23+0,51+0,65+3,32+0,7*2+0,9*2"1,23</t>
  </si>
  <si>
    <t>1,37+2,72+2,24+2,25+4,56+0,26+0,36"3,01</t>
  </si>
  <si>
    <t>0,36*4+3,08+0,95+0,35+1,55+3,28+1,39+0,58"1,30</t>
  </si>
  <si>
    <t>0,65"1,48-1,49+1,60</t>
  </si>
  <si>
    <t>297</t>
  </si>
  <si>
    <t>767002</t>
  </si>
  <si>
    <t>D+M krytu rohů 75x75mm v.1500mm</t>
  </si>
  <si>
    <t>-34834418</t>
  </si>
  <si>
    <t xml:space="preserve">Poznámka k položce:
Akrylvinylový kryt rohu (úhelník), lepený na finální povrch pro zamezení poškození povrchu nárazy mobilního vybavení. Hrana krytu má šířku 75 mm, síla materiálu je 3 mm. Povrch je jemně strukturovaný (neporézní pomerančová struktura) pro zamezení snadnému poškození. Kryt má zaoblené hrany. Výška rohu 1500 mm.  Výrobek je dostupný ve 40 standardních barvách. Třída požární odolnosti B-s1-d0 dle EN 13501-1, povrch odolný dezinfekčním prostředkům. Materiál je bakteriostatický.  Rohy odolávají běžně používaným kyselinám, minerálním a rostlinným olejům, čisticím prostředkům, solným roztokům, alkoholům, benzinu, alifatickým uhlovodíkům a koncentrovaným mastným kyselinám.
</t>
  </si>
  <si>
    <t>43"1np</t>
  </si>
  <si>
    <t>298</t>
  </si>
  <si>
    <t>767003</t>
  </si>
  <si>
    <t>Příplatek za kotevní materiál a svařování konstrukcí</t>
  </si>
  <si>
    <t>1354900138</t>
  </si>
  <si>
    <t>299</t>
  </si>
  <si>
    <t>767005</t>
  </si>
  <si>
    <t>D+M rámové konstrukce nad vchodem</t>
  </si>
  <si>
    <t>1158464616</t>
  </si>
  <si>
    <t>Poznámka k položce:
RÁMOVÁ KONSTRUKCE NAD VCHODOVÝMI DVEŘMI.
KONSTRUKCE JE TVOŘENÁ JEKLY 100/100/6.
KONSTRUKCE JE KOTVENÁ DO ZÁKLADOVÉ DESKY A DO PRŮVLAKU.
KOTVENÍ POMOCÍ CHEMICKÉ KOTVY
POVRCH.ÚPRAVA
VÝPLŇ</t>
  </si>
  <si>
    <t>300</t>
  </si>
  <si>
    <t>767165111</t>
  </si>
  <si>
    <t>Montáž zábradlí rovného madla z trubek nebo tenkostěnných profilů šroubovaného</t>
  </si>
  <si>
    <t>-1824524645</t>
  </si>
  <si>
    <t>2+7</t>
  </si>
  <si>
    <t>301</t>
  </si>
  <si>
    <t>55342038-R</t>
  </si>
  <si>
    <t>madlo zábradlí nerezové vč.kotvení,povrch.úpravy,vnitřní/vnější</t>
  </si>
  <si>
    <t>-456367236</t>
  </si>
  <si>
    <t>302</t>
  </si>
  <si>
    <t>767220430</t>
  </si>
  <si>
    <t>Montáž zábradlí schodišťového z profilové oceli do zdí hm nad 40 kg</t>
  </si>
  <si>
    <t>-2080045472</t>
  </si>
  <si>
    <t>2,65+2+2+1,8+8+4,76+2,6+10,32+2,88</t>
  </si>
  <si>
    <t>303</t>
  </si>
  <si>
    <t>767004</t>
  </si>
  <si>
    <t xml:space="preserve">zábradlí nerez vnitřní/vnější vč.madla,kotvení, povrch.úpravy dle výpisu </t>
  </si>
  <si>
    <t>-980412716</t>
  </si>
  <si>
    <t>304</t>
  </si>
  <si>
    <t>767531111</t>
  </si>
  <si>
    <t>Montáž vstupních kovových nebo plastových rohoží čistících zón</t>
  </si>
  <si>
    <t>1922628829</t>
  </si>
  <si>
    <t>1*0,6*2"v04</t>
  </si>
  <si>
    <t>1,12*0,6"v06</t>
  </si>
  <si>
    <t>1,22*0,6"v12</t>
  </si>
  <si>
    <t>305</t>
  </si>
  <si>
    <t>69752030</t>
  </si>
  <si>
    <t>rohož vstupní provedení hliník nebo mosaz/gumové vlnovky/</t>
  </si>
  <si>
    <t>-684550043</t>
  </si>
  <si>
    <t xml:space="preserve">Poznámka k položce:
KOVOVÁ OCELOVÁ ČISTÍCÍ VENKOVNÍ VSTUPNÍ ROHOŽ ZE SVAŘOVANÝCH PODLAHOVÝCH ROŠTŮ S GUMOU S PRACNAMI
ROZMĚRY: 1000x600x60 MM (š/d/v)
</t>
  </si>
  <si>
    <t>2,604*1,1 'Přepočtené koeficientem množství</t>
  </si>
  <si>
    <t>306</t>
  </si>
  <si>
    <t>767531121</t>
  </si>
  <si>
    <t>Osazení zapuštěného rámu z L profilů k čistícím rohožím</t>
  </si>
  <si>
    <t>-1509734391</t>
  </si>
  <si>
    <t>3,59*2+1,05*2"v05</t>
  </si>
  <si>
    <t>1,22*2+1*2"v07</t>
  </si>
  <si>
    <t>1,32*2+1*2"v11</t>
  </si>
  <si>
    <t>307</t>
  </si>
  <si>
    <t>69752160</t>
  </si>
  <si>
    <t>rám pro zapuštění profil L-30/30 25/25 20/30 15/30-Al</t>
  </si>
  <si>
    <t>-1239032998</t>
  </si>
  <si>
    <t>18,36*1,1 'Přepočtené koeficientem množství</t>
  </si>
  <si>
    <t>308</t>
  </si>
  <si>
    <t>69752122</t>
  </si>
  <si>
    <t>koberec čistící zóna, střiž.smyčka s pruhy hrub.vlákna,vlákno PA 670g/m2,zátěž 33,Bfl-S1,záda vinyl</t>
  </si>
  <si>
    <t>-445697602</t>
  </si>
  <si>
    <t>3,59*1,05"v05</t>
  </si>
  <si>
    <t>1,22*1"v07</t>
  </si>
  <si>
    <t>1,32*1"v11</t>
  </si>
  <si>
    <t>6,31*1,1 'Přepočtené koeficientem množství</t>
  </si>
  <si>
    <t>309</t>
  </si>
  <si>
    <t>767531125</t>
  </si>
  <si>
    <t>Osazení náběhového rámu širokého š 65 mm k čistícím rohožím</t>
  </si>
  <si>
    <t>1495036414</t>
  </si>
  <si>
    <t>1*2*2+0,6*2*2"v04</t>
  </si>
  <si>
    <t>1,12*2+0,6*2"v06</t>
  </si>
  <si>
    <t>1,22*2+0,6*2"v12</t>
  </si>
  <si>
    <t>310</t>
  </si>
  <si>
    <t>69752150</t>
  </si>
  <si>
    <t>rámy náběhové-náběh široký-65mm-Al</t>
  </si>
  <si>
    <t>-1257316242</t>
  </si>
  <si>
    <t>13,48*1,1 'Přepočtené koeficientem množství</t>
  </si>
  <si>
    <t>311</t>
  </si>
  <si>
    <t>767620127</t>
  </si>
  <si>
    <t>Montáž oken kovových zdvojených otevíravých do zdiva pl přes 1,5 do 2,5 m2</t>
  </si>
  <si>
    <t>-1700861319</t>
  </si>
  <si>
    <t>1,32*1,8"o6</t>
  </si>
  <si>
    <t>1,3*1,8*2"o7</t>
  </si>
  <si>
    <t>1,32*1,8"o9</t>
  </si>
  <si>
    <t>0,945*2,05"o10</t>
  </si>
  <si>
    <t>0,9*2,05"o11</t>
  </si>
  <si>
    <t>312</t>
  </si>
  <si>
    <t>55341013</t>
  </si>
  <si>
    <t>okno Al otevíravé/sklopné dvojsklo přes plochu 1m2 v 1,5-2,5m</t>
  </si>
  <si>
    <t>874740966</t>
  </si>
  <si>
    <t xml:space="preserve">Poznámka k položce:
o6 - HODNOTA POŽÁRNÍ ODOLNOSTI: 
LEVÁ HORNÍ ČÁST EI-C 30 DP1
PRAVÁ HORNÍ A SPODNÍ ČÁST EI 30 DP1(OKNO+RÁM)
o7 - EI 30 DP1
(OKNO+RÁM)
o9 - HODNOTA POŽÁRNÍ ODOLNOSTI: 
LEVÁ HORNÍ ČÁST EI 30 DP1 A SPODNÍ ČÁST EI 30 DP1 (OKNO+RÁM)
o10 - EI 30 DP1
(OKNO+RÁM)
o11 - HODNOTA POŽÁRNÍ ODOLNOSTI: 
SPODNÍ ČÁST EI 30 DP1 (OKNO+RÁM)
</t>
  </si>
  <si>
    <t>1,32*1,8*2"o7</t>
  </si>
  <si>
    <t>313</t>
  </si>
  <si>
    <t>767627306</t>
  </si>
  <si>
    <t>Příplatek k montáži oken za připojovací spáru parotěsnou páskou interiérovou</t>
  </si>
  <si>
    <t>734436157</t>
  </si>
  <si>
    <t>0,8*2*2+1,25*2*2"o1</t>
  </si>
  <si>
    <t>1,32*2+1,25*2"o2</t>
  </si>
  <si>
    <t>0,8*2*4+1,25*2*4"o3</t>
  </si>
  <si>
    <t>1,32*2*13+1,8*2*13"o4</t>
  </si>
  <si>
    <t>1,8*2+1,39+1,25*2+2,59*2-1,39"o5</t>
  </si>
  <si>
    <t>1,1*2+1,8*2"o13</t>
  </si>
  <si>
    <t>0,74*2+1,8*2"o14</t>
  </si>
  <si>
    <t>1,465*2*4+1,8*2*4"o15</t>
  </si>
  <si>
    <t>1,485*2*3+1,8*2*3"o16</t>
  </si>
  <si>
    <t>0,895*2*3+1,8*2*3"o17</t>
  </si>
  <si>
    <t>0,69*2*2+1,8*2*2"o18</t>
  </si>
  <si>
    <t>0,895*2*2+1,8*2*2"o19</t>
  </si>
  <si>
    <t>1,17*2*2+1,8*2*2"o20</t>
  </si>
  <si>
    <t>2,64*2+2,93*2"o21</t>
  </si>
  <si>
    <t>2*2+1,8*2"o22</t>
  </si>
  <si>
    <t>1,41*2*2+2,95*2*2"d1</t>
  </si>
  <si>
    <t>1,25*2+2,95*2"d2</t>
  </si>
  <si>
    <t>314</t>
  </si>
  <si>
    <t>914006260</t>
  </si>
  <si>
    <t>1,32*2*6+1,8*2*6"o4</t>
  </si>
  <si>
    <t>1,32*2+1,8*2"o6</t>
  </si>
  <si>
    <t>1,3*2*2+1,8*2*2"o7</t>
  </si>
  <si>
    <t>1,8*2+1,32*2"o8</t>
  </si>
  <si>
    <t>1,32*2+1,8*2"o9</t>
  </si>
  <si>
    <t>0,945*2+2,05*2"o10</t>
  </si>
  <si>
    <t>0,9*2+2,05*2"o11</t>
  </si>
  <si>
    <t>0,8*2+1,8*2"o12</t>
  </si>
  <si>
    <t>315</t>
  </si>
  <si>
    <t>767627307</t>
  </si>
  <si>
    <t>Příplatek k montáži oken za připojovací spáru paropropustnou páskou exteriérovou</t>
  </si>
  <si>
    <t>2138705936</t>
  </si>
  <si>
    <t>316</t>
  </si>
  <si>
    <t>-39145379</t>
  </si>
  <si>
    <t>317</t>
  </si>
  <si>
    <t>767630211</t>
  </si>
  <si>
    <t>Montáž hliníkových posuvných dveří v přes 1970 do 2200 mm a š do 2000 mm</t>
  </si>
  <si>
    <t>-1508524339</t>
  </si>
  <si>
    <t>1,1*2,1"d11</t>
  </si>
  <si>
    <t>1,2*2,1"d18</t>
  </si>
  <si>
    <t>1,1*2,1"d25</t>
  </si>
  <si>
    <t>1,1*2,1"d41</t>
  </si>
  <si>
    <t>318</t>
  </si>
  <si>
    <t>55329142-R</t>
  </si>
  <si>
    <t>dveře posuvné, rám AL, průchod 1100-1200mm, zasklení dvojité bezpečnostní či plné, 1100,1200x2100mm,posuv.kce,1,2kř.</t>
  </si>
  <si>
    <t>-477124537</t>
  </si>
  <si>
    <t xml:space="preserve">Poznámka k položce:
d11 - KOVÁNÍ: MADLO-MUŠLE (MUŠLE Z MÍST. Č. 1.14), NEREZ
ZÁMEK: CYLINDRICKÁ VLOŽKA
d18 - PŘEDSAZENÉ S POŽÁRNÍ ODOLNOSTÍ 
EI-C-S/200 30 DP3
PROVEDENÍ: PROSKLENÉ S PRŮZOREM (2x490x200 MM), ZBYTEK PROSKLENÍ ZAKRYTO PRŮSVITNOU, MATNOU FÓLIÍ (0,82m²)
VELIKOST JEDNOHO KŘÍDLA
600x2100 mm 
VELIKOST STAVEBNÍHO OTVORU 
1200x2100 mm
ZÁRUBEŇ: BEZ ZÁRUBNĚ
V PÓROBETON. STĚNĚ tl. 150 mm
KOVÁNÍ: BEZ KOVÁNÍ
ZÁMEK: ELEKTRICKÝ ZÁMEK
ZE STRANY MÍST. Č. 1.23 ČTEČKA JIS KARTY
NAD ČTEČKOU DOMOVNÍ ZVONEK S OBOUSMĚRNOU KOMUNIKACÍ-INTERCOM (DOMÁCÍ VRÁTNÝ)
V MÍST. Č. 1.30 2X SPÁROVANÉ TLAČÍTKA NA OTEVŘENÍ DVEŘÍ
d25 - KOVÁNÍ: BEZ ZÁRUBNĚ
ZÁMEK: ELEKTRICKÝ ZÁMEK
ZE STRANY MÍST. Č. 1.30 ČTEČKA JIS KARTY
PLNÉ
d41 - ZÁMEK: ELEKTRICKÝ ZÁMEK
Z OBOU STRAN TLAČÍTKA NA OTEVŘENÍ DVEŘÍ
</t>
  </si>
  <si>
    <t>319</t>
  </si>
  <si>
    <t>767640112</t>
  </si>
  <si>
    <t>Montáž dveří ocelových nebo hliníkových vchodových jednokřídlových s nadsvětlíkem</t>
  </si>
  <si>
    <t>1248208702</t>
  </si>
  <si>
    <t>320</t>
  </si>
  <si>
    <t>55341335</t>
  </si>
  <si>
    <t>dveře dvoukřídlé Al prosklené max rozměru otvoru 4,84m2 bezpečnostní třídy RC2</t>
  </si>
  <si>
    <t>-1942447759</t>
  </si>
  <si>
    <t xml:space="preserve">Poznámka k položce:
d1- +SAMOZAVÍRAČ
ZE STRANY KOULE ČTEČKA JIS KARTY
NAD ČTEČKOU DOMOVNÍ ZVONEK S OBOUSMĚRNOU KOMUNIKACÍ-INTERCOM (DOMÁCÍ VRÁTNÝ)
EL. ČASOVÉ OVLÁDÁNÍ
V PÓROBETON. STĚNĚ tl. 150 MM+200 MM ZATEPLENÍ Z ČEDIČOVÉ VLNY
DVEŘNÍ KŘÍDLO OPATŘENO SAMOZAVÍRAČEM
KOVÁNÍ: KLIKA-KOULE(KOULE Z EXT.)
PANIKOVÉ KOVÁNÍ, NEREZ, 
ZÁMEK: CYLINDRICKÁ VLOŽKA, ELEKTRICKÝ ZÁMEK
NADSVĚTLÍK-OTEVÍRÁNÍ RUČNÍM PÁKOVÝM MECHANIZMEM
</t>
  </si>
  <si>
    <t>1,41*2,95*2"d1</t>
  </si>
  <si>
    <t>321</t>
  </si>
  <si>
    <t>55341341-R</t>
  </si>
  <si>
    <t>dveře jednokřídlé Al prosklené s nadsvětlíkem max rozměru otvoru 4,14m2 bezpečnostní třídy RC2</t>
  </si>
  <si>
    <t>1275161882</t>
  </si>
  <si>
    <t xml:space="preserve">Poznámka k položce:
d2 - OTEVŘENÍ OTVORU PRO VĚTRÁNÍ 
CHÚC A
EL. OVLÁDÁNÍ SYSTÉMEM EPS
VÝPLŇ-BEZPEČNOSTNÍ SKLO
IZOLAČNÍ DVOJSKLO 
(Ug  = 1,1 W/m²K; UW  =1,5 W/m²K
V PÓROBETON. STĚNĚ tl. 150 MM+200 MM ZATEPLENÍ Z ČEDIČOVÉ VLNY
KOVÁNÍ: MADLO-KOULE (KOULE Z EXT.) NEREZ 
ZÁMEK: CYLINDRICKÁ VLOŽKA, REVERZNÍ ELEKTRICKÝ ZÁMEK
NADSVĚTLÍK-OTEVÍRÁNÍ RUČNÍM PÁKOVÝM MECHANIZMEM
d16 - DVEŘNÍ KŘÍDLO OPATŘENO SAMOZAVÍRAČEM
KOVÁNÍ: KLIKA-KOULE(KOULE Z EXT.)
PANIKOVÉ KOVÁNÍ, MATNÝ NEREZ, 
ZÁMEK: ZASLEPENÁ CYLINDRICKÁ VLOŽKA, ELEKTRICKÝ ZÁMEK
NADSVĚTLÍK-OTEVÍRÁNÍ RUČNÍM PÁKOVÝM MECHANIZMEM
+SAMOZAVÍRAČ
ZE STRANY KOULE ČTEČKA JIS KARTY
NAD ČTEČKOU DOMOVNÍ ZVONEK S OBOUSMĚRNOU KOMUNIKACÍ-INTERCOM (DOMÁCÍ VRÁTNÝ)
EL. ČASOVÉ OVLÁDÁNÍ
d35 - S NADSVĚTLÍKEM, LEVÉ S POŽÁRNÍ ODOLNOSTÍ EI-C 30 DP3
DVEŘNÍ KŘÍDLO OPATŘENO SAMOZAVÍRAČEM
KOVÁNÍ: KLIKA-KOULE(KOULE Z EXT.)
PANIKOVÉ KOVÁNÍ, MATNÝ NEREZ, 
ZÁMEK: SLEPÁ CYLINDRICKÁ VLOŽKA, ELEKTRICKÝ ZÁMEK
NADSVĚTLÍK-OTEVÍRÁNÍ RUČNÍM PÁKOVÝM MECHANIZMEM
+SAMOZAVÍRAČ
ZE STRANY KOULE ČTEČKA JIS KARTY
NAD ČTEČKOU DOMOVNÍ ZVONEK S OBOUSMĚRNOU KOMUNIKACÍ-INTERCOM (DOMÁCÍ VRÁTNÝ)
EL. ČASOVÉ OVLÁDÁNÍ
</t>
  </si>
  <si>
    <t>1,25*2,95"d2</t>
  </si>
  <si>
    <t>1,25*2,95"d16</t>
  </si>
  <si>
    <t>1,32*2,95"d35</t>
  </si>
  <si>
    <t>322</t>
  </si>
  <si>
    <t>55341338-R</t>
  </si>
  <si>
    <t>dveře jednokřídlé Al prosklené s nadsvětlíkem max rozměru otvoru 3,3m2 bezpečnostní třídy RC2</t>
  </si>
  <si>
    <t>1323620357</t>
  </si>
  <si>
    <t xml:space="preserve">Poznámka k položce:
d36 - DVEŘNÍ KŘÍDLO OPATŘENO SAMOZAVÍRAČEM
VE STÁVAJÍCÍ STĚNĚ tl. 375 mm 
KOVÁNÍ: KLIKA-KOULE(KOULE Z EXT.)
PANIKOVÉ KOVÁNÍ, NEREZ, 
ZÁMEK: SLEPÁ CYLINDRICKÁ VLOŽKA, ELEKTRICKÝ ZÁMEK
POŽÁRNÍ ODOLNOST EI-C-S/200 
30 DP3 
+ SAMOZAVÍRAČ
ZE STRANY KOULE ČTEČKA JIS KARTY
EL. ČASOVÉ OVLÁDÁNÍ
</t>
  </si>
  <si>
    <t>1,2*2,4"d36</t>
  </si>
  <si>
    <t>323</t>
  </si>
  <si>
    <t>767640311</t>
  </si>
  <si>
    <t>Montáž dveří ocelových nebo hliníkových vnitřních jednokřídlových</t>
  </si>
  <si>
    <t>325262760</t>
  </si>
  <si>
    <t>324</t>
  </si>
  <si>
    <t>55341324-R</t>
  </si>
  <si>
    <t>dveře jednokřídlé Al interierové prosklené či plné 900-1250x2020-2150mm</t>
  </si>
  <si>
    <t>-1646036513</t>
  </si>
  <si>
    <t xml:space="preserve">Poznámka k položce:
d13 - bezpečnostní sklo
KOVÁNÍ: MADLO-MADLO, NEREZ
ZÁMEK: ZASLEPENÁ CYLINDRICKÁ VLOŽKA, REVERZNÍ ELEKTRICKÝ ZÁMEK
ZE STRANY MÍST. Č. 1.10 ČTEČKA JIS KARTY
d14 - bezpečnostní sklo
KOVÁNÍ: MATNÝ NEREZ, MADLO-MADLO MATNÝ NEREZ
ZÁMEK: ZASLEPENÁ CYLINDRICKÁ VLOŽKA, REVERZNÍ ELEKTRICKÝ ZÁMEK
ZE STRANY MÍST. Č. 1.22 ČTEČKA JIS KARTY
d20 - bezpečnostní sklo
DVEŘNÍ KŘÍDLO OPATŘENO SAMOZAVÍRAČEM
KOVÁNÍ: KLIKA-KOULE (KOULE Z MÍST. Č. 1.23), PANIKOVÉ KOVÁNÍ, NEREZ
ZÁMEK: ELEKTRICKÝ ZÁMEK
+ SAMOZAVÍRAČ
ZE STRANY KOULE ČTEČKA JIS KARTY
NAD ČTEČKOU DOMOVNÍ ZVONEK S OBOUSMĚRNOU KOMUNIKACÍ-INTERCOM (DOMÁCÍ VRÁTNÝ)
d38 - DVEŘNÍ KŘÍDLO OPATŘENO SAMOZAVÍRAČEM
KOVÁNÍ: MADLO-MADLO, NEREZ, 
ZÁMEK: REVERZNÍ ELEKTRICKÝ ZÁMEK
+SAMOZAVÍRAČ
ZE STRANY MÍST. Č. 1.38 ČTEČKA JIS KARTY
d39 - KOVÁNÍ: KLIKA-KOULE (KOULE Z MÍST. Č. 1.57), NEREZ
PANIKOVÉ KOVÁNÍ, MATNÝ NEREZ, 
ZÁMEK: SLEPÁ CYLINDRICKÁ VLOŽKA, ELEKTRICKÝ ZÁMEK
ZE STRANY KOULE ČTEČKA JIS KARTY
PRŮZOR
</t>
  </si>
  <si>
    <t>1"d39</t>
  </si>
  <si>
    <t>325</t>
  </si>
  <si>
    <t>767641112</t>
  </si>
  <si>
    <t>Montáž automatických dveří linerálních v do 2,2 m š přes 1,0 do 1,8 m</t>
  </si>
  <si>
    <t>1219772505</t>
  </si>
  <si>
    <t>326</t>
  </si>
  <si>
    <t>55329102-R</t>
  </si>
  <si>
    <t>dveře automatické vnitřní posuvné lineárně, rám Al profily 25mm, zasklení jednoduché bezpečnostní, 2 křídlé 1200x2100mm</t>
  </si>
  <si>
    <t>249406817</t>
  </si>
  <si>
    <t xml:space="preserve">Poznámka k položce:
d27 - PŘEDSAZENÉ S POŽÁRNÍ ODOLNOSTÍ 
EI-C-S/200 30 DP3
PROVEDENÍ: PROSKLENÉ S PRŮZOREM (2x490x200 MM), ZBYTEK PROSKLENÍ ZAKRYTO PRŮSVITNOU, MATNOU FÓLIÍ (0,82m²)
KOVÁNÍ: BEZ KOVÁNÍ
ZÁMEK: ELEKTRICKÝ ZÁMEK
ZE STRANY MÍST. Č. 1.30 ČTEČKA JIS KARTY
</t>
  </si>
  <si>
    <t>1"d27</t>
  </si>
  <si>
    <t>327</t>
  </si>
  <si>
    <t>55329100-R</t>
  </si>
  <si>
    <t>dveře automatické vnitřní posuvné lineárně, rám Al profily 25mm, zasklení jednoduché bezpečnostní, 1 křídlé 1100,1200x2100mm</t>
  </si>
  <si>
    <t>1836167292</t>
  </si>
  <si>
    <t xml:space="preserve">Poznámka k položce:
d28 - HERMETICKÉ DVEŘE JEDNOKŘÍDLÉ, POSUVNÉ, PŘEDSAZENÉ
S OCHRANOU VRSTVOU Z NEREZOVÉHO PLECHU, ČÁSTEČNĚ PROSKLENÉ
ZÁMEK: ELEKTRICKÝ ZÁMEK
Z OBOU STRAN TLAČÍTKA NA OTEVŘENÍ DVEŘÍ
</t>
  </si>
  <si>
    <t>1"d28</t>
  </si>
  <si>
    <t>328</t>
  </si>
  <si>
    <t>767641211</t>
  </si>
  <si>
    <t>Montáž automatických dveří teleskopických v do 2,2 m š do 2,0 m</t>
  </si>
  <si>
    <t>-1288930878</t>
  </si>
  <si>
    <t>329</t>
  </si>
  <si>
    <t>55329116-R</t>
  </si>
  <si>
    <t>dveře automatické vnitřní teleskopické, rám Al profily 25mm, zasklení bezpečnostní, 2 křídlé 1100,1200x2020,2170mm</t>
  </si>
  <si>
    <t>1550783620</t>
  </si>
  <si>
    <t xml:space="preserve">Poznámka k položce:
d9 - ZE STRANY MÍST. Č. 1.16a ČTEČKA JIS KARTY
NAD ČTEČKOU DOMOVNÍ ZVONEK S OBOUSMĚRNOU KOMUNIKACÍ-INTERCOM (DOMÁCÍ VRÁTNÝ)
EL. OVLÁDÁNÍ
OBOUSTRANNÁ FOTOBUŇKA
DÁLKOVÉ PŘEPÍNÁNÍ POLOH DVĚŘÍ-OVLADAČ UMÍSTĚN V MÍST. Č. 1.14
PROSKLENÉ
d34 - PROSKLENÉ
ZÁMEK: ELEKTRICKÝ ZÁMEK
OBOUSTRANNÁ FOTOBUŇKA
DÁLKOVÉ PŘEPÍNÁNÍ POLOH DVĚŘÍ-OVLADAČ UMÍSTĚN V MÍST. Č. 1.55
</t>
  </si>
  <si>
    <t>1"d9</t>
  </si>
  <si>
    <t>1"d34</t>
  </si>
  <si>
    <t>330</t>
  </si>
  <si>
    <t>767646510</t>
  </si>
  <si>
    <t>Montáž dveří protipožárního uzávěru jednokřídlového</t>
  </si>
  <si>
    <t>-187444267</t>
  </si>
  <si>
    <t>331</t>
  </si>
  <si>
    <t>55341170-R</t>
  </si>
  <si>
    <t>dveře jednokřídlé ocelové interierové protipožární EW 15, 30, 45 D1-3 rohová zárubeň 1100,1200x1970mm</t>
  </si>
  <si>
    <t>-1928467284</t>
  </si>
  <si>
    <t>Poznámka k položce:
d7 - DVEŘNÍ KŘÍDLO OPATŘENO SAMOZAVÍRAČEM
KOVÁNÍ: KLIKA-KOULE(KOULE Z MÍST. Č. 1.01), NEREZ
ZÁMEK: ZASLEPENÁ CYLINDRICKÁ VLOŽKA
ELEKTRICKÝ ZÁMEK
POŽÁRNÍ ODOLNOST EI-C 30 DP3 
(DVEŘE + OCEL. ZÁRUBEŇ)
+ SAMOZAVÍRAČ
ZE STRANY KOULE ČTEČKA JIS KARTY
NAD ČTEČKOU DOMOVNÍ ZVONEK S OBOUSMĚRNOU KOMUNIKACÍ-INTERCOM (DOMÁCÍ VRÁTNÝ)
EL. ČASOVÉ OVLÁDÁNÍ
PLNÉ
d8 - DVEŘNÍ KŘÍDLO OPATŘENO SAMOZAVÍRAČEM
KOVÁNÍ: KLIKA-KOULE(KOULE Z MÍST. Č. 1.18), PANIKOVÉ KOVÁNÍ, NEREZ 
ZÁMEK: ZASLEPENÁ CYLINDRICKÁ VLOŽKA, ELEKTRICKÝ ZÁMEK
POŽÁRNÍ ODOLNOST EI-C 30 DP3 
(DVEŘE + OCEL. ZÁRUBEŇ)
+ SAMOZAVÍRAČ
ZE STRANY KOULE ČTEČKA JIS KARTY
PROSKLENÉ</t>
  </si>
  <si>
    <t>1"d7</t>
  </si>
  <si>
    <t>1"d8</t>
  </si>
  <si>
    <t>332</t>
  </si>
  <si>
    <t>767995114</t>
  </si>
  <si>
    <t>Montáž atypických zámečnických konstrukcí hm přes 20 do 50 kg</t>
  </si>
  <si>
    <t>kg</t>
  </si>
  <si>
    <t>1413474495</t>
  </si>
  <si>
    <t>2,13*2*5,616+1,3*5,616"p24</t>
  </si>
  <si>
    <t>2,15*2*5,616+1,1*5,616"p26</t>
  </si>
  <si>
    <t>333</t>
  </si>
  <si>
    <t>13011064</t>
  </si>
  <si>
    <t>úhelník ocelový rovnostranný jakost S235JR (11 375) 50x50x4mm</t>
  </si>
  <si>
    <t>-717776378</t>
  </si>
  <si>
    <t>61,551/1000</t>
  </si>
  <si>
    <t>0,062*1,03 'Přepočtené koeficientem množství</t>
  </si>
  <si>
    <t>334</t>
  </si>
  <si>
    <t>998767202</t>
  </si>
  <si>
    <t>Přesun hmot procentní pro zámečnické konstrukce v objektech v přes 6 do 12 m</t>
  </si>
  <si>
    <t>%</t>
  </si>
  <si>
    <t>-1206510502</t>
  </si>
  <si>
    <t>335</t>
  </si>
  <si>
    <t>-1312369695</t>
  </si>
  <si>
    <t>771</t>
  </si>
  <si>
    <t>Podlahy z dlaždic</t>
  </si>
  <si>
    <t>336</t>
  </si>
  <si>
    <t>771121011</t>
  </si>
  <si>
    <t>Nátěr penetrační na podlahu</t>
  </si>
  <si>
    <t>-1012835146</t>
  </si>
  <si>
    <t>18,74+0,2*1,45+49,97+7,71+0,53*5,59+1,24"1,10</t>
  </si>
  <si>
    <t>5,06"1,11</t>
  </si>
  <si>
    <t>12,51"1,12</t>
  </si>
  <si>
    <t>6,99"1,13</t>
  </si>
  <si>
    <t>8,21+0,68+1,16+2,28"1,15</t>
  </si>
  <si>
    <t>4,26"1,16a</t>
  </si>
  <si>
    <t>16,9"1,18</t>
  </si>
  <si>
    <t>9,7+0,25*3,5"1,22</t>
  </si>
  <si>
    <t>5,25+1,1*2"1,24-1,29</t>
  </si>
  <si>
    <t>10,8"1,31-1,32</t>
  </si>
  <si>
    <t>0,54+0,45+0,18*2"1,35-1,36</t>
  </si>
  <si>
    <t>3,5+2,65"1,48-1,49+1,60</t>
  </si>
  <si>
    <t>2,75"2,02</t>
  </si>
  <si>
    <t>161,86"2,12,2,22,2,23</t>
  </si>
  <si>
    <t>5,25+1,15+5,95+1,2+9,6+4,8"1,39-1,47+1,50-1,56</t>
  </si>
  <si>
    <t>11,55"2,24</t>
  </si>
  <si>
    <t>7,215*0,4+6,41*0,4"2np nová část</t>
  </si>
  <si>
    <t>78,75+4,55+13,2+1,5*3+9,25+1,5*2"3np</t>
  </si>
  <si>
    <t>337</t>
  </si>
  <si>
    <t>771151014</t>
  </si>
  <si>
    <t>Samonivelační stěrka podlah pevnosti 20 MPa tl přes 8 do 10 mm</t>
  </si>
  <si>
    <t>2056331976</t>
  </si>
  <si>
    <t>338</t>
  </si>
  <si>
    <t>771161021</t>
  </si>
  <si>
    <t>Montáž profilu ukončujícího pro plynulý přechod (dlažby s kobercem apod.)</t>
  </si>
  <si>
    <t>711343779</t>
  </si>
  <si>
    <t>2,51+4,52+0,2*2+1,45+7,99+10,28+4,91+3,76+12,1+1,195+2,61+2,99+1,2+2,175"1np</t>
  </si>
  <si>
    <t>2,63+1,5"2np</t>
  </si>
  <si>
    <t>7,215*2+0,4*2+6,41*2+0,4*2"2np nová část</t>
  </si>
  <si>
    <t>339</t>
  </si>
  <si>
    <t>55343114</t>
  </si>
  <si>
    <t>profil přechodový Al narážecí 30mm bronz</t>
  </si>
  <si>
    <t>648701521</t>
  </si>
  <si>
    <t>91,07*1,1 'Přepočtené koeficientem množství</t>
  </si>
  <si>
    <t>340</t>
  </si>
  <si>
    <t>771161022</t>
  </si>
  <si>
    <t>Montáž profilu pro schodové hrany nebo ukončení dlažby</t>
  </si>
  <si>
    <t>-272554455</t>
  </si>
  <si>
    <t>5,32*6"1,01</t>
  </si>
  <si>
    <t>341</t>
  </si>
  <si>
    <t>59054140</t>
  </si>
  <si>
    <t>profil schodový protiskluzový ušlechtilá ocel V2A R10 V6 2x1000mm</t>
  </si>
  <si>
    <t>205353646</t>
  </si>
  <si>
    <t>31,92*1,1 'Přepočtené koeficientem množství</t>
  </si>
  <si>
    <t>342</t>
  </si>
  <si>
    <t>771474112</t>
  </si>
  <si>
    <t>Montáž soklů z dlaždic keramických rovných flexibilní lepidlo v přes 65 do 90 mm</t>
  </si>
  <si>
    <t>1062445982</t>
  </si>
  <si>
    <t>23,5+1,87"1,10</t>
  </si>
  <si>
    <t>14,3"1,22</t>
  </si>
  <si>
    <t>5,93"1,24-1,29</t>
  </si>
  <si>
    <t>4,98+6,66+2*2+2,25*2"1,31-1,32</t>
  </si>
  <si>
    <t>0,2*4+2,24*2+0,9*2+0,8"1,35-1,36</t>
  </si>
  <si>
    <t>0,8+2,8-1,2"2,02</t>
  </si>
  <si>
    <t>46,42"2,12,2,22</t>
  </si>
  <si>
    <t>13,5+12,8"1,39-1,47+1,50-1,56</t>
  </si>
  <si>
    <t>8,05"2,24</t>
  </si>
  <si>
    <t>68,16+15,23*2"2np</t>
  </si>
  <si>
    <t>39,34"3np</t>
  </si>
  <si>
    <t>343</t>
  </si>
  <si>
    <t>59761338</t>
  </si>
  <si>
    <t>sokl-dlažba keramická slinutá hladká do interiéru i exteriéru 445x85mm</t>
  </si>
  <si>
    <t>-721465371</t>
  </si>
  <si>
    <t>348,15*2,475 'Přepočtené koeficientem množství</t>
  </si>
  <si>
    <t>344</t>
  </si>
  <si>
    <t>771574115</t>
  </si>
  <si>
    <t>Montáž podlah keramických hladkých lepených flexibilním lepidlem přes 22 do 25 ks/m2</t>
  </si>
  <si>
    <t>-1791441111</t>
  </si>
  <si>
    <t>39,4+5,32*0,17*6"1,01</t>
  </si>
  <si>
    <t>345</t>
  </si>
  <si>
    <t>59761605</t>
  </si>
  <si>
    <t>dlažba keramická hutná hladká do interiéru přes 22 do 25ks/m2</t>
  </si>
  <si>
    <t>-1190100877</t>
  </si>
  <si>
    <t>572,224*1,1 'Přepočtené koeficientem množství</t>
  </si>
  <si>
    <t>346</t>
  </si>
  <si>
    <t>771574172</t>
  </si>
  <si>
    <t>Montáž podlah keramických velkoformátových z dekorů lepených flexibilním lepidlem přes 0,5 do 2 ks/m2</t>
  </si>
  <si>
    <t>994329611</t>
  </si>
  <si>
    <t>45"rampa</t>
  </si>
  <si>
    <t>347</t>
  </si>
  <si>
    <t>59761370</t>
  </si>
  <si>
    <t>dlažba velkoformátová keramická slinutá přes 0,5 do 2ks/m2</t>
  </si>
  <si>
    <t>1689936059</t>
  </si>
  <si>
    <t>45*1,15 'Přepočtené koeficientem množství</t>
  </si>
  <si>
    <t>348</t>
  </si>
  <si>
    <t>771591112</t>
  </si>
  <si>
    <t>Izolace pod dlažbu nátěrem nebo stěrkou ve dvou vrstvách</t>
  </si>
  <si>
    <t>-1635847713</t>
  </si>
  <si>
    <t>365,9+7,15"2np</t>
  </si>
  <si>
    <t>349</t>
  </si>
  <si>
    <t>998771102</t>
  </si>
  <si>
    <t>Přesun hmot tonážní pro podlahy z dlaždic v objektech v přes 6 do 12 m</t>
  </si>
  <si>
    <t>1347874604</t>
  </si>
  <si>
    <t>776</t>
  </si>
  <si>
    <t>Podlahy povlakové</t>
  </si>
  <si>
    <t>350</t>
  </si>
  <si>
    <t>776111411</t>
  </si>
  <si>
    <t>Montáž pásky dilatační povlakových podlah</t>
  </si>
  <si>
    <t>-153318632</t>
  </si>
  <si>
    <t>10,49"1,10</t>
  </si>
  <si>
    <t>351</t>
  </si>
  <si>
    <t>28616320</t>
  </si>
  <si>
    <t>pás dilatační okrajová extrud PE s fólií</t>
  </si>
  <si>
    <t>465864140</t>
  </si>
  <si>
    <t>10,49*1,02 'Přepočtené koeficientem množství</t>
  </si>
  <si>
    <t>352</t>
  </si>
  <si>
    <t>776121112</t>
  </si>
  <si>
    <t>Vodou ředitelná penetrace savého podkladu povlakových podlah</t>
  </si>
  <si>
    <t>-834603123</t>
  </si>
  <si>
    <t>9,7+9,4+7,3"1,24-1,29</t>
  </si>
  <si>
    <t>27,11"1,33</t>
  </si>
  <si>
    <t>1,41+0,69+1,52+0,5+0,6+0,66+0,44"1,38+1,57-1,59</t>
  </si>
  <si>
    <t>34,5"1,48-1,49+1,60</t>
  </si>
  <si>
    <t>8,7+4,5+12,2+5,7+7,1+14,05+16,9+24,3+12+17,7"1,39-1,47+1,50-1,56</t>
  </si>
  <si>
    <t>16,8+42+21,4"3np</t>
  </si>
  <si>
    <t>353</t>
  </si>
  <si>
    <t>776141122</t>
  </si>
  <si>
    <t>Vyrovnání podkladu povlakových podlah stěrkou pevnosti 30 MPa tl přes 3 do 5 mm</t>
  </si>
  <si>
    <t>-2110845740</t>
  </si>
  <si>
    <t>354</t>
  </si>
  <si>
    <t>776222111</t>
  </si>
  <si>
    <t>Lepení pásů z PVC 2-složkovým lepidlem</t>
  </si>
  <si>
    <t>211210653</t>
  </si>
  <si>
    <t>24,3"1,53</t>
  </si>
  <si>
    <t>8,7+4,5+12,2+5,7+7,1+14,05+16,9+12+17,7"1,39-1,47+1,50-1,52+1,54-1,56</t>
  </si>
  <si>
    <t>355</t>
  </si>
  <si>
    <t>28412245</t>
  </si>
  <si>
    <t>krytina podlahová heterogenní š 1,5m tl 1,5mm</t>
  </si>
  <si>
    <t>-1933820302</t>
  </si>
  <si>
    <t>360,357*1,1 'Přepočtené koeficientem množství</t>
  </si>
  <si>
    <t>356</t>
  </si>
  <si>
    <t>60756142</t>
  </si>
  <si>
    <t>linoleum antistatické tl 2.5mm</t>
  </si>
  <si>
    <t>767465743</t>
  </si>
  <si>
    <t>34,65+26,6+34,5+24,3</t>
  </si>
  <si>
    <t>120,05*1,1 'Přepočtené koeficientem množství</t>
  </si>
  <si>
    <t>357</t>
  </si>
  <si>
    <t>776411111</t>
  </si>
  <si>
    <t>Montáž obvodových soklíků výšky do 80 mm</t>
  </si>
  <si>
    <t>-996864954</t>
  </si>
  <si>
    <t>53,39-10,49"1,10</t>
  </si>
  <si>
    <t>12,51+10,48+12,74"1,24-1,29</t>
  </si>
  <si>
    <t>24,3"1,33</t>
  </si>
  <si>
    <t>0,2*2+2,175+0,6*2+0,2*4+2,85*2+0,35*2+1,8+0,7+2,5"1,38+1,57-1,59</t>
  </si>
  <si>
    <t>25,31"1,48-1,49+1,60</t>
  </si>
  <si>
    <t>18,1+8,5+14,4+10,9+11,9+15,4+20,8+18,1"1,39-1,47+1,50-1,56</t>
  </si>
  <si>
    <t>26,84+19,23+19,44"3np</t>
  </si>
  <si>
    <t>358</t>
  </si>
  <si>
    <t>28411009</t>
  </si>
  <si>
    <t>lišta soklová PVC 18x80mm</t>
  </si>
  <si>
    <t>-1195313870</t>
  </si>
  <si>
    <t>385,665*1,02 'Přepočtené koeficientem množství</t>
  </si>
  <si>
    <t>359</t>
  </si>
  <si>
    <t>776421111</t>
  </si>
  <si>
    <t>Montáž obvodových lišt lepením</t>
  </si>
  <si>
    <t>-1689024521</t>
  </si>
  <si>
    <t>360</t>
  </si>
  <si>
    <t>-1561396342</t>
  </si>
  <si>
    <t>385,665*1,03 'Přepočtené koeficientem množství</t>
  </si>
  <si>
    <t>361</t>
  </si>
  <si>
    <t>776421711</t>
  </si>
  <si>
    <t>Vložení nařezaných pásků z podlahoviny do lišt</t>
  </si>
  <si>
    <t>-1615860936</t>
  </si>
  <si>
    <t>362</t>
  </si>
  <si>
    <t>1608772994</t>
  </si>
  <si>
    <t>385,665*0,11 'Přepočtené koeficientem množství</t>
  </si>
  <si>
    <t>363</t>
  </si>
  <si>
    <t>998776102</t>
  </si>
  <si>
    <t>Přesun hmot tonážní pro podlahy povlakové v objektech v přes 6 do 12 m</t>
  </si>
  <si>
    <t>404840203</t>
  </si>
  <si>
    <t>777</t>
  </si>
  <si>
    <t>Podlahy lité</t>
  </si>
  <si>
    <t>364</t>
  </si>
  <si>
    <t>777131109</t>
  </si>
  <si>
    <t>Penetrační epoxidový nátěr podlahy na podklad znečištěný olejem</t>
  </si>
  <si>
    <t>-282445796</t>
  </si>
  <si>
    <t>365</t>
  </si>
  <si>
    <t>777511125</t>
  </si>
  <si>
    <t>Krycí epoxidová stěrka tloušťky přes 2 do 3 mm průmyslové lité podlahy</t>
  </si>
  <si>
    <t>-802933361</t>
  </si>
  <si>
    <t>366</t>
  </si>
  <si>
    <t>777611121</t>
  </si>
  <si>
    <t>Krycí epoxidový průmyslový nátěr podlahy</t>
  </si>
  <si>
    <t>-1247183062</t>
  </si>
  <si>
    <t>367</t>
  </si>
  <si>
    <t>777612103</t>
  </si>
  <si>
    <t>Uzavírací epoxidový transparentní nátěr podlahy</t>
  </si>
  <si>
    <t>-1007014873</t>
  </si>
  <si>
    <t>368</t>
  </si>
  <si>
    <t>998777102</t>
  </si>
  <si>
    <t>Přesun hmot tonážní pro podlahy lité v objektech v přes 6 do 12 m</t>
  </si>
  <si>
    <t>-1678661916</t>
  </si>
  <si>
    <t>781</t>
  </si>
  <si>
    <t>Dokončovací práce - obklady</t>
  </si>
  <si>
    <t>369</t>
  </si>
  <si>
    <t>781121011</t>
  </si>
  <si>
    <t>Nátěr penetrační na stěnu</t>
  </si>
  <si>
    <t>-62811339</t>
  </si>
  <si>
    <t>6,63*1,8+12,24*1,8+5,16*1,8*2+5,18*1,8+11,85*1,8+5,65*1,8*2"1,02-1,09</t>
  </si>
  <si>
    <t>10,19*1,8+6,67*1,8+2,69*1,8+1,46*1,8+1,475*1,8+0,9*1,8+0,52*1,8+2,1*1,8+1,8*1,8"1,10</t>
  </si>
  <si>
    <t>2,2*2*1,8+3,475*2*1,8-1*1,8*2"1,13</t>
  </si>
  <si>
    <t>24,3*2-1,5*2-1,1*2,1"1,15</t>
  </si>
  <si>
    <t>2,34*1,8+4,4*1,8*2"1,24-1,29</t>
  </si>
  <si>
    <t>4,88*3-1,2*2,1"1,34</t>
  </si>
  <si>
    <t>7,57*1,8+1,92*0,6+0,93*1,17+7,46*1,8"1,48-1,49+1,60</t>
  </si>
  <si>
    <t>2,5*2*1,8+1,5*2*1,8+1,69*0,2"1,58</t>
  </si>
  <si>
    <t>(10,12+3,3+12,5+4,1+3,4+3)*1,8"1,39-1,47+1,50-1,56</t>
  </si>
  <si>
    <t>68,16*1,8+7,21*1,3*2+0,4*4*1,3+0,5*8*0,4+4,25*1,8+7,22*1,3*2+0,15*1,8*2+0,4*12*1,8+2,7*1,8-18,68*1,8"2np nová část</t>
  </si>
  <si>
    <t>2,09*0,6+0,25*0,6+0,6*0,6"2,20</t>
  </si>
  <si>
    <t>15,7*1,8-1,2*1,8-0,67*2,7-0,67*1,51"2,21</t>
  </si>
  <si>
    <t>13,83*1,8-2,7*0,67-1,2*1,8+11,7*1,8-1*1,8+1,64*1,8*2"2,12,2,22</t>
  </si>
  <si>
    <t>10,88*1,8-1*1,8+0,2*1,68"2,23</t>
  </si>
  <si>
    <t>(9,03+5,21*5+20,96+17,42)*1,8"3np</t>
  </si>
  <si>
    <t>370</t>
  </si>
  <si>
    <t>781131112</t>
  </si>
  <si>
    <t>Izolace pod obklad nátěrem nebo stěrkou ve dvou vrstvách</t>
  </si>
  <si>
    <t>1557320465</t>
  </si>
  <si>
    <t>371</t>
  </si>
  <si>
    <t>781161021</t>
  </si>
  <si>
    <t>Montáž profilu ukončujícího rohového nebo vanového</t>
  </si>
  <si>
    <t>88998395</t>
  </si>
  <si>
    <t>1,8*5+0,5*14+1,03*3+0,81*2+1,37"1,02-1,09</t>
  </si>
  <si>
    <t>1,8*12"1,10</t>
  </si>
  <si>
    <t>1,8+2,105"1,13</t>
  </si>
  <si>
    <t>4*2"1,15</t>
  </si>
  <si>
    <t>0,25+3,5"1,22</t>
  </si>
  <si>
    <t>1,8+0,9*2"1,24-1,29</t>
  </si>
  <si>
    <t>2,1*2+1,2"1,34</t>
  </si>
  <si>
    <t>0,815+0,65*2+0,6*2+1,17+0,2+0,78+2,58"1,48-1,49+1,60</t>
  </si>
  <si>
    <t>1,51+1,69+0,2+1,8*2"1,58</t>
  </si>
  <si>
    <t>1,8*6+0,7+0,9+1,75+1,5*3+1,2"1,39-1,47+1,50-1,56</t>
  </si>
  <si>
    <t>2*0,6"2,20</t>
  </si>
  <si>
    <t>1,8*2"2,21</t>
  </si>
  <si>
    <t>1,8*9+1,8*12"2,12,2,22</t>
  </si>
  <si>
    <t>0,2+1,68+1,51"2,23</t>
  </si>
  <si>
    <t>1,8*33+0,5*4"2np nová část</t>
  </si>
  <si>
    <t>1,8*13+1,335+1,694+0,2+1,51+0,9*5+2,02+1,9"3np</t>
  </si>
  <si>
    <t>372</t>
  </si>
  <si>
    <t>59054131</t>
  </si>
  <si>
    <t>profil ukončovací pro vnější hrany obkladů hliník leskle eloxovaný chromem 6x2500mm</t>
  </si>
  <si>
    <t>-2085569107</t>
  </si>
  <si>
    <t>247,179*1,1 'Přepočtené koeficientem množství</t>
  </si>
  <si>
    <t>373</t>
  </si>
  <si>
    <t>781474112</t>
  </si>
  <si>
    <t>Montáž obkladů vnitřních keramických hladkých přes 9 do 12 ks/m2 lepených flexibilním lepidlem</t>
  </si>
  <si>
    <t>-1026573426</t>
  </si>
  <si>
    <t>13,83*1,8-2,7*0,67-1,2*1,8+11,7*1,8-1*1,8+1,64*1,8*2+1,255*1,8"2,12,2,22</t>
  </si>
  <si>
    <t>374</t>
  </si>
  <si>
    <t>59761026</t>
  </si>
  <si>
    <t>obklad keramický hladký do 12ks/m2</t>
  </si>
  <si>
    <t>876612958</t>
  </si>
  <si>
    <t>733,97*1,1 'Přepočtené koeficientem množství</t>
  </si>
  <si>
    <t>375</t>
  </si>
  <si>
    <t>998781102</t>
  </si>
  <si>
    <t>Přesun hmot tonážní pro obklady keramické v objektech v přes 6 do 12 m</t>
  </si>
  <si>
    <t>-511688873</t>
  </si>
  <si>
    <t>783</t>
  </si>
  <si>
    <t>Dokončovací práce - nátěry</t>
  </si>
  <si>
    <t>376</t>
  </si>
  <si>
    <t>783314101</t>
  </si>
  <si>
    <t>Základní jednonásobný syntetický nátěr zámečnických konstrukcí</t>
  </si>
  <si>
    <t>309562525</t>
  </si>
  <si>
    <t>0,9*0,15+2*0,15*2"d3</t>
  </si>
  <si>
    <t>1*0,15+2*0,15*2"d4</t>
  </si>
  <si>
    <t>0,8*0,15*10+2*0,15*2*10"d5</t>
  </si>
  <si>
    <t>1*0,15*5+2*0,15*2*5"d6</t>
  </si>
  <si>
    <t>1,2*0,15+2*0,15*2"d7</t>
  </si>
  <si>
    <t>1,2*0,15+2*0,15*2"d8</t>
  </si>
  <si>
    <t>1*0,15+2*0,15*2"d10</t>
  </si>
  <si>
    <t>1,5*0,15+2,1*0,15*2"d12</t>
  </si>
  <si>
    <t>0,9*0,15+2*0,15*2"d13</t>
  </si>
  <si>
    <t>1,25*0,15+2,1*0,15*2"d14</t>
  </si>
  <si>
    <t>1*0,15+2*0,15*2"d15</t>
  </si>
  <si>
    <t>1*0,15+2*0,15*2"d17</t>
  </si>
  <si>
    <t>0,9*0,15*2+2*0,15*2*2"d19</t>
  </si>
  <si>
    <t>1,2*0,15+2*0,15*2"d20</t>
  </si>
  <si>
    <t>0,8*0,15*12+2*0,15*2*12"d21</t>
  </si>
  <si>
    <t>0,8*0,15*2+2*0,15*2*2"d22</t>
  </si>
  <si>
    <t>0,9*0,15+2*0,15*2"d24</t>
  </si>
  <si>
    <t>0,9*0,15*2+2*0,15*2*2"d26</t>
  </si>
  <si>
    <t>0,9*0,15*2+2*0,15*2*2"d29</t>
  </si>
  <si>
    <t>0,8*0,15*2+2*0,15*2*2"d30</t>
  </si>
  <si>
    <t>0,9*0,15+2*0,15*2"d31</t>
  </si>
  <si>
    <t>0,9*0,15+2*0,15*2"d32</t>
  </si>
  <si>
    <t>1,1*0,15+2*0,15*2"d33</t>
  </si>
  <si>
    <t>1,1*0,15*2+2*0,15*2*2"d37</t>
  </si>
  <si>
    <t>1,1*0,15+2*0,15*2"d38</t>
  </si>
  <si>
    <t>1,1*0,15+2*0,15*2"d39</t>
  </si>
  <si>
    <t>0,8*0,15+2*0,15*2"d40</t>
  </si>
  <si>
    <t>0,9*0,15*2+2*0,15*2*2"d42</t>
  </si>
  <si>
    <t>0,9*0,15*2+2*0,15*2*2"d43</t>
  </si>
  <si>
    <t>0,9*0,15+2*0,15*2"d44</t>
  </si>
  <si>
    <t>1,1*0,15+2*0,15*2"d45</t>
  </si>
  <si>
    <t>377</t>
  </si>
  <si>
    <t>-77046526</t>
  </si>
  <si>
    <t>0,8*0,15*4+2*0,15*2*4"d5</t>
  </si>
  <si>
    <t>378</t>
  </si>
  <si>
    <t>783315101</t>
  </si>
  <si>
    <t>Mezinátěr jednonásobný syntetický standardní zámečnických konstrukcí</t>
  </si>
  <si>
    <t>867332569</t>
  </si>
  <si>
    <t>379</t>
  </si>
  <si>
    <t>469054246</t>
  </si>
  <si>
    <t>380</t>
  </si>
  <si>
    <t>783317101</t>
  </si>
  <si>
    <t>Krycí jednonásobný syntetický standardní nátěr zámečnických konstrukcí</t>
  </si>
  <si>
    <t>-1111096091</t>
  </si>
  <si>
    <t>381</t>
  </si>
  <si>
    <t>-1440456829</t>
  </si>
  <si>
    <t>382</t>
  </si>
  <si>
    <t>783823131</t>
  </si>
  <si>
    <t>Penetrační akrylátový nátěr hladkých, tenkovrstvých zrnitých nebo štukových omítek</t>
  </si>
  <si>
    <t>-398305764</t>
  </si>
  <si>
    <t>2,25*2*3+2*3*2-0,9*2*2"1,31</t>
  </si>
  <si>
    <t>383</t>
  </si>
  <si>
    <t>783827421</t>
  </si>
  <si>
    <t>Krycí dvojnásobný akrylátový nátěr omítek stupně členitosti 1 a 2</t>
  </si>
  <si>
    <t>-1002654052</t>
  </si>
  <si>
    <t>784</t>
  </si>
  <si>
    <t>Dokončovací práce - malby a tapety</t>
  </si>
  <si>
    <t>384</t>
  </si>
  <si>
    <t>784171111</t>
  </si>
  <si>
    <t>Zakrytí vnitřních ploch stěn v místnostech v do 3,80 m</t>
  </si>
  <si>
    <t>642310534</t>
  </si>
  <si>
    <t>5,54*1,8+5,51*1,8+0,74*1,25+3,92*2,95+0,8*1,25*6+1,32*1,25+6,57*1,8+1,22*2,95+1,42*1,8+1,22*2,95+1,2*2,33+0,64*0,64+0,8*1,5+1,32*1,8+1,32*1,8*4"1np</t>
  </si>
  <si>
    <t>2,64*1,8+1,32*2,95"1np</t>
  </si>
  <si>
    <t>1,75*5,51+1,75*5,54+1,75*5,57+1,75*5,59+6,255*5,855+4,45*1,8+4,17*1,8+8,195*1,8+2,64*2,93"2np</t>
  </si>
  <si>
    <t>1,32*1,8+2,64*1,8*2+2*1,8"3np</t>
  </si>
  <si>
    <t>385</t>
  </si>
  <si>
    <t>58124842</t>
  </si>
  <si>
    <t>fólie pro malířské potřeby zakrývací tl 7µ 4x5m</t>
  </si>
  <si>
    <t>-1634163066</t>
  </si>
  <si>
    <t>215,514*1,05 'Přepočtené koeficientem množství</t>
  </si>
  <si>
    <t>386</t>
  </si>
  <si>
    <t>784181101</t>
  </si>
  <si>
    <t>Základní akrylátová jednonásobná bezbarvá penetrace podkladu v místnostech v do 3,80 m</t>
  </si>
  <si>
    <t>1687711521</t>
  </si>
  <si>
    <t>521+1394+698+1119"1-3np</t>
  </si>
  <si>
    <t>387</t>
  </si>
  <si>
    <t>784211101</t>
  </si>
  <si>
    <t>Dvojnásobné bílé malby ze směsí za mokra výborně oděruvzdorných v místnostech v do 3,80 m</t>
  </si>
  <si>
    <t>1335972976</t>
  </si>
  <si>
    <t>388</t>
  </si>
  <si>
    <t>Stavební přípomoce stavebních profesí (VZT,ZTI,ÚT,EI apod.)</t>
  </si>
  <si>
    <t>1052609840</t>
  </si>
  <si>
    <t>389</t>
  </si>
  <si>
    <t>D+M výtahů - UPŘESNĚNÍ DLE PD</t>
  </si>
  <si>
    <t>-221639899</t>
  </si>
  <si>
    <t>Poznámka k položce:
V01:
VÝTAH V1, OSOBNÍ, NEREZOVÝ, LANOVÝ VÝTAH. VÝTAH JE NEPRŮCHOZÍ. POČET STANIC 2 (STANICE V 1.NP A 3.NP)
VÝTAH BEZ STROJOVNY, POHON UMÍSTĚN V HORNÍ ČÁSTI VÝTAHOVÉ ŠACHTY POD STROPEM. VÝKON POHONU: 17,1 KW
NOSNOST/POČET OSOB: 2000 KG/25 OSOB
ROZMĚRY KABINY: 1500x2700x2200 MM (š/d/v)
DVEŘE: AUTOMATICKÉ TELESKOPICKÉ (1300x2100 MM) (š/v)- PŘI POHLEDU Z NÁSTUPIŠTĚ U ROZVADĚČE SE DVEŘE OTEVÍRAJÍ DOLEVA
v02:
VÝTAH V2, OSOBNÍ, NEREZOVÝ, LANOVÝ VÝTAH. VÝTAH JE NEPRŮCHOZÍ. POČET STANIC 3 (STANICE V 1.PP, 1.NP A 2.NP)
VÝTAH BEZ STROJOVNY, POHON UMÍSTĚN V HORNÍ ČÁSTI VÝTAHOVÉ ŠACHTY POD STROPEM. VÝKON POHONU: 10 KW
NOSNOST/POČET OSOB: 1275 KG/15 OSOB
ROZMĚRY KABINY: 1500x1900x2100 MM (š/d/v)
DVEŘE: AUTOMATICKÉ TELESKOPICKÉ TŘÍ PANELOVÉ (1400x2000 MM) (š/v)- PŘI POHLEDU Z NÁSTUPIŠTĚ U ROZVADĚČE SE DVEŘE OTEVÍRAJÍ DOPRAVA</t>
  </si>
  <si>
    <t>VRN</t>
  </si>
  <si>
    <t>Vedlejší rozpočtové náklady</t>
  </si>
  <si>
    <t>VRN1</t>
  </si>
  <si>
    <t>Průzkumné, geodetické a projektové práce</t>
  </si>
  <si>
    <t>390</t>
  </si>
  <si>
    <t>012002000</t>
  </si>
  <si>
    <t>Geodetické práce</t>
  </si>
  <si>
    <t>1024</t>
  </si>
  <si>
    <t>-1311790877</t>
  </si>
  <si>
    <t>VRN3</t>
  </si>
  <si>
    <t>Zařízení staveniště</t>
  </si>
  <si>
    <t>391</t>
  </si>
  <si>
    <t>030001000</t>
  </si>
  <si>
    <t>275396971</t>
  </si>
  <si>
    <t>VRN4</t>
  </si>
  <si>
    <t>Inženýrská činnost</t>
  </si>
  <si>
    <t>392</t>
  </si>
  <si>
    <t>044002000</t>
  </si>
  <si>
    <t>Revize</t>
  </si>
  <si>
    <t>-855361931</t>
  </si>
  <si>
    <t>393</t>
  </si>
  <si>
    <t>045002000</t>
  </si>
  <si>
    <t>Kompletační a koordinační činnost</t>
  </si>
  <si>
    <t>1521957346</t>
  </si>
  <si>
    <t>VRN6</t>
  </si>
  <si>
    <t>Územní vlivy</t>
  </si>
  <si>
    <t>394</t>
  </si>
  <si>
    <t>065002000</t>
  </si>
  <si>
    <t>Mimostaveništní doprava materiálů</t>
  </si>
  <si>
    <t>-484796152</t>
  </si>
  <si>
    <t>VRN7</t>
  </si>
  <si>
    <t>Provozní vlivy</t>
  </si>
  <si>
    <t>395</t>
  </si>
  <si>
    <t>070001000</t>
  </si>
  <si>
    <t>-1977741820</t>
  </si>
  <si>
    <t>396</t>
  </si>
  <si>
    <t>071002000</t>
  </si>
  <si>
    <t>Provoz investora, třetích osob</t>
  </si>
  <si>
    <t>1286542997</t>
  </si>
  <si>
    <t>VRN8</t>
  </si>
  <si>
    <t>Přesun stavebních kapacit</t>
  </si>
  <si>
    <t>397</t>
  </si>
  <si>
    <t>081002000</t>
  </si>
  <si>
    <t>Doprava zaměstnanců</t>
  </si>
  <si>
    <t>1462162214</t>
  </si>
  <si>
    <t>03 - VZDUCHOTECHNIKA</t>
  </si>
  <si>
    <t>728-1 - Vzduchotechnika - zařízení č.1 - Větrání kuchyně</t>
  </si>
  <si>
    <t>728-2 - Vzduchotechnika - zařízení č.2 - Větrání jídelny</t>
  </si>
  <si>
    <t>728-3 - Vzduchotechnika - zařízení č.3 - Větrání šaten 1NP</t>
  </si>
  <si>
    <t>728-4 - Vzduchotechnika - zařízení č.4 - Větrání sociálních zařízení</t>
  </si>
  <si>
    <t>728-5 - Vzduchotechnika - zařízení č.5 - Větrání skladů</t>
  </si>
  <si>
    <t>728-6 - Vzduchotechnika - zařízení č.6 - Větrání šaten 3NP</t>
  </si>
  <si>
    <t>728-7 - Vzduchotechnika - zařízení č.7 - Větrání CHÚC</t>
  </si>
  <si>
    <t>001VD - Ostatní</t>
  </si>
  <si>
    <t>728-1</t>
  </si>
  <si>
    <t>Vzduchotechnika - zařízení č.1 - Větrání kuchyně</t>
  </si>
  <si>
    <t>1001</t>
  </si>
  <si>
    <t>Kompaktní vzduchotechnická jednotka s rekuperací tepla například Duovent Modular DV 12000 DCA DX KL F7/G3tuk+M5 DVAV AV</t>
  </si>
  <si>
    <t>ks</t>
  </si>
  <si>
    <t>Poznámka k položce:
v sestavě:   - přívodní část  1) regulační klapka + servo   2) filtr F7 včetně filtračních vložek  3) deskový rekuperátor tepla s obtokem a servem, účinnost ZZT minimálně 90%  4) vodní ohřívač 70/50°C 5) přímý výparník 6) radiální ventilátor 12800m3/h, 450Pa   - odvodní část  7) regulační klapka + servo   8) tukový filtr  9) filtr  M5 včetně filtrační vložky  10) ventilátor 12800m3/h, 450Pa  Ostatní 11) 4x pružná spojka 12) Regulace jednotky Digireg M3-Vx s možností napojit na nadřazený systém přes ModBUS, včetně čidel, dálkové ovládání, prokabelování, zprovoznění - jednotka v rozebíratelném provedení</t>
  </si>
  <si>
    <t>1003</t>
  </si>
  <si>
    <t>Směšovací uzel ESU C80-V16.B</t>
  </si>
  <si>
    <t>1007</t>
  </si>
  <si>
    <t>Venkovní kondenzační jednotka pro VZT například LG UUD3.U30 (48)</t>
  </si>
  <si>
    <t>1008</t>
  </si>
  <si>
    <t>Komunikační modul  AHU-ELDES_02 pro MOV a Modbus</t>
  </si>
  <si>
    <t>1009</t>
  </si>
  <si>
    <t>Ocelová pozinkovaná konstrukce pod kondenzační jednotku</t>
  </si>
  <si>
    <t>728312115R00</t>
  </si>
  <si>
    <t>Montáž tlumiče hluku čtyřhranného nad 0,6 m2</t>
  </si>
  <si>
    <t>1010.4</t>
  </si>
  <si>
    <t>Tlumič hluku G 250/500/1500</t>
  </si>
  <si>
    <t>728314116R00</t>
  </si>
  <si>
    <t>Montáž protidešť. žaluzie čtyřhranné nad 0,75 m2</t>
  </si>
  <si>
    <t>1011</t>
  </si>
  <si>
    <t>Protidešťová žaluzie 1250x1400, pozink</t>
  </si>
  <si>
    <t>1012</t>
  </si>
  <si>
    <t>Demonotáž diegetoře a potrubí</t>
  </si>
  <si>
    <t>728413522R00</t>
  </si>
  <si>
    <t>Montáž talířového ventilu kruhové do d 200 mm</t>
  </si>
  <si>
    <t>1013</t>
  </si>
  <si>
    <t>Talířový ventil odvodní kovový KK100 včetně zděře</t>
  </si>
  <si>
    <t>1016</t>
  </si>
  <si>
    <t>Talířový ventil odvodní kovový KK200</t>
  </si>
  <si>
    <t>1017</t>
  </si>
  <si>
    <t>Talířový ventil přívodní kovový KE200</t>
  </si>
  <si>
    <t>1018</t>
  </si>
  <si>
    <t>Větrací a klimatizační strop s osvětlením ATREA TPV plocha 233 m2, 30300 m3/h, 90Pa</t>
  </si>
  <si>
    <t>Poznámka k položce:
Části stropu TPV: - přívodní vzduchovody z nerezového plechu  - odvodní vzduchovody z nerezového plechu + odlučovače tuku - sběrné vzduchovody z nerezového plechu - kazetové odlučovače a nerezové vložky 135 ks - velkoplošné kryty osvětlení - LED osvětlení 53 ks nabídka Na42307 / Z69084 / 0 / K</t>
  </si>
  <si>
    <t>1019</t>
  </si>
  <si>
    <t>Demontáž a úprava stávajícího větracího stropu TPV (viz výkres 05)</t>
  </si>
  <si>
    <t>Poznámka k položce:
- dmontáž stropu 38,2 m2 - zaslepení přívodního kanálu potrubí - zaslepení odvodního kanálu potrubí - 3x úprva hrdla napojení potrubí</t>
  </si>
  <si>
    <t>1025</t>
  </si>
  <si>
    <t>Protipožární klapka 1000x500, se servopohonem 230V</t>
  </si>
  <si>
    <t>728212411R00</t>
  </si>
  <si>
    <t>Montáž klapky plechové kruhové do d 100 mm</t>
  </si>
  <si>
    <t>1021</t>
  </si>
  <si>
    <t>Regulační klapka DN100</t>
  </si>
  <si>
    <t>728212412R00</t>
  </si>
  <si>
    <t>Montáž klapky plechové kruhové do d 200 mm</t>
  </si>
  <si>
    <t>1020</t>
  </si>
  <si>
    <t>Regulační klapka DN200</t>
  </si>
  <si>
    <t>728211413R00</t>
  </si>
  <si>
    <t>Montáž klapky plechové čtyřhranné do 0,07 m2</t>
  </si>
  <si>
    <t>1027</t>
  </si>
  <si>
    <t>Regulační klapka 250x250, ruční</t>
  </si>
  <si>
    <t>728211414R00</t>
  </si>
  <si>
    <t>Montáž klapky plechové čtyřhranné do 0,13 m2</t>
  </si>
  <si>
    <t>1028</t>
  </si>
  <si>
    <t>Regulační klapka 315x315, ruční</t>
  </si>
  <si>
    <t>500-002</t>
  </si>
  <si>
    <t>Regulátory konstantního průtoku DN250</t>
  </si>
  <si>
    <t>500-003</t>
  </si>
  <si>
    <t>Regulátory konstantního průtoku 315x315</t>
  </si>
  <si>
    <t>500-004</t>
  </si>
  <si>
    <t>Regulátory konstantního průtoku 300x250</t>
  </si>
  <si>
    <t>728112112R00</t>
  </si>
  <si>
    <t>Montáž potrubí plechového kruhového do d 200 mm</t>
  </si>
  <si>
    <t>1032</t>
  </si>
  <si>
    <t>Kruhové potrubí SPIRO do DN200 včetně závěsů a tvarovek</t>
  </si>
  <si>
    <t>bm</t>
  </si>
  <si>
    <t>728112113R00</t>
  </si>
  <si>
    <t>Montáž potrubí plechového kruhového do d 300 mm</t>
  </si>
  <si>
    <t>1027.1</t>
  </si>
  <si>
    <t>Kruhové potrubí SPIRO do DN250 včetně závěsů a tvarovek</t>
  </si>
  <si>
    <t>1038</t>
  </si>
  <si>
    <t>Čtyřhranné potrubí sk. I z pozink. plechu včetně tvarovek a závěsů</t>
  </si>
  <si>
    <t>728115112R00</t>
  </si>
  <si>
    <t>Montáž potrubí ohebného neizol. z AL do d 200 mm</t>
  </si>
  <si>
    <t>1036</t>
  </si>
  <si>
    <t>Ohebná Al hadicec DN 100</t>
  </si>
  <si>
    <t>1039</t>
  </si>
  <si>
    <t>Potrubí měděné pro chlazení izolované DN 9,52</t>
  </si>
  <si>
    <t>1040</t>
  </si>
  <si>
    <t>Potrubí měděné pro chlazení izolované DN 15,9</t>
  </si>
  <si>
    <t>210810055RT1</t>
  </si>
  <si>
    <t>Kabel CYKY  5 x 1,5 mm2 pevně uložený</t>
  </si>
  <si>
    <t>Poznámka k položce:
včetně dodávky kabelu</t>
  </si>
  <si>
    <t>1041</t>
  </si>
  <si>
    <t>Chladivo R32 včetně plnění</t>
  </si>
  <si>
    <t>1042</t>
  </si>
  <si>
    <t>Izolace  tepelná a hluková 30 mm minerální plsť, povrch Alfol (omyvatelná), připevněná na samolepící trny, AL páska</t>
  </si>
  <si>
    <t>1043</t>
  </si>
  <si>
    <t>Izolace  tepelná a hluková 60 mm minerální plsť, povrch Alfol (omyvatelná), připevněná na samolepící trny, AL páska</t>
  </si>
  <si>
    <t>728-2</t>
  </si>
  <si>
    <t>Vzduchotechnika - zařízení č.2 - Větrání jídelny</t>
  </si>
  <si>
    <t>2001</t>
  </si>
  <si>
    <t>Kompaktní vzduchotechnická jednotka s rekuperací tepla například DUOVENT COMPACT DV 3000 DCA DX KL F7/M5 DVAV FV</t>
  </si>
  <si>
    <t>Poznámka k položce:
v sestavě:   - přívodní část  1) regulační klapka + servo   2) filtr F7 včetně filtračních vložek  3) deskový rekuperátor tepla s obtokem a servem, účinnost ZZT minimálně 86%  4) vodní ohřívač 70/50°C 5) přímý výparník 6) radiální ventilátor 2100m3/h, 350Pa   - odvodní část  7) regulační klapka + servo   8) filtr  M5 včetně filtrační vložky  9) ventilátor 2100m3/h, 350Pa  Ostatní 10) 4x pružná spojka 11) Regulace jednotky Digireg s možností napojit na nadřazený systém přes ModBUS, včetně čidel, dálkové ovládání, prokabelování, zprovoznění - jednotka v rozebíratelném provedení</t>
  </si>
  <si>
    <t>2003</t>
  </si>
  <si>
    <t>Směšovací uzel ESU C40-V2.5 B</t>
  </si>
  <si>
    <t>2007</t>
  </si>
  <si>
    <t>Venkovní kondenzační jednotka pro VZT například LG UUB1.U20 (18)</t>
  </si>
  <si>
    <t>2008</t>
  </si>
  <si>
    <t>2009</t>
  </si>
  <si>
    <t>2010</t>
  </si>
  <si>
    <t>Demontáž stávající kondenzační jendotky, odsátí chladiva, přesunutí a zpětná montáž do jiné polohy včetně konzol</t>
  </si>
  <si>
    <t>728312112R00</t>
  </si>
  <si>
    <t>Montáž tlumiče hluku čtyřhranného do 0,3 m2</t>
  </si>
  <si>
    <t>1010.1</t>
  </si>
  <si>
    <t>Tlumič hluku G 200/500/1000</t>
  </si>
  <si>
    <t>1010.2</t>
  </si>
  <si>
    <t>Tlumič hluku G 250/500/1000</t>
  </si>
  <si>
    <t>1010.3</t>
  </si>
  <si>
    <t>Tlumič hluku G 200/500/1500</t>
  </si>
  <si>
    <t>1019.1</t>
  </si>
  <si>
    <t>Protipožární klapka 350x250, se servopohonem 230V</t>
  </si>
  <si>
    <t>728411312R00</t>
  </si>
  <si>
    <t>Montáž vyústě čtyřhranné do 0,08 m2</t>
  </si>
  <si>
    <t>1018.1</t>
  </si>
  <si>
    <t>Odlučovač tuku OTH 500x225 R1</t>
  </si>
  <si>
    <t>728411723R00</t>
  </si>
  <si>
    <t>Montáž vyústě textilní průměr do d 600 mm</t>
  </si>
  <si>
    <t>2018</t>
  </si>
  <si>
    <t>Tkaninové potrubí Příhoda 7000x500mm NHE Skelné vlákno +2xpolyuretan, tloušťka 0,43 mm, požární odolnost třída A2 + AL. konstukce, nabídka NA222504</t>
  </si>
  <si>
    <t>2019</t>
  </si>
  <si>
    <t>Tkaninové potrubí Příhoda 15675x500mm NHE Skelné vlákno +2xpolyuretan, tloušťka 0,43 mm, požární odolnost třída A2 + AL. konstukce, nabídka NA222504</t>
  </si>
  <si>
    <t>1031</t>
  </si>
  <si>
    <t>Kruhové potrubí SPIRO do DN400 včetně závěsů a tvarovek</t>
  </si>
  <si>
    <t>1029</t>
  </si>
  <si>
    <t>Kruhové potrubí SPIRO do DN315 včetně závěsů a tvarovek</t>
  </si>
  <si>
    <t>1042.1</t>
  </si>
  <si>
    <t>Izolace  požární  odolnost 30min, povrch Alfol (omyvatelná), připevněná na samolepící trny, AL páska</t>
  </si>
  <si>
    <t>2045</t>
  </si>
  <si>
    <t>728411873R00</t>
  </si>
  <si>
    <t>Demontáž vyústě textilní průměr do d 600 mm</t>
  </si>
  <si>
    <t>728111816R00</t>
  </si>
  <si>
    <t>Demontáž potrubí plechového 4hranného do 0,28 m2</t>
  </si>
  <si>
    <t>728112814R00</t>
  </si>
  <si>
    <t>Demontáž potrubí plechového kruhového do d 400 mm</t>
  </si>
  <si>
    <t>1039.1</t>
  </si>
  <si>
    <t>Potrubí měděné pro chlazení izolované DN 6,4</t>
  </si>
  <si>
    <t>1040.1</t>
  </si>
  <si>
    <t>Potrubí měděné pro chlazení izolované DN 12,7</t>
  </si>
  <si>
    <t>728-3</t>
  </si>
  <si>
    <t>Vzduchotechnika - zařízení č.3 - Větrání šaten 1NP</t>
  </si>
  <si>
    <t>3001</t>
  </si>
  <si>
    <t>Kompaktní vzduchotechnická jednotka v podstropním provedení s rekuperací tepla například DUOVENT COMPACT DV 800 DCA DX KL F7/M5 DVAV FH2</t>
  </si>
  <si>
    <t>Poznámka k položce:
v sestavě:   - přívodní část  1) regulační klapka + servo   2) filtr F7 včetně filtračních vložek  3) deskový rekuperátor tepla s obtokem a servem, účinnost ZZT minimálně 86%  4) vodní ohřívač 70/50°C 5) přímý výparník 6) radiální ventilátor 760m3/h, 300Pa   - odvodní část  7) regulační klapka + servo   8) filtr  M5 včetně filtrační vložky  9) ventilátor 760m3/h, 300Pa  Ostatní 10) 4x pružná spojka 11) Regulace jednotky Digireg s možností napojit na nadřazený systém přes ModBUS, včetně čidel, dálkové ovládání, prokabelování, zprovoznění</t>
  </si>
  <si>
    <t>3003</t>
  </si>
  <si>
    <t>Směšovací uzel ESU C40-V1.6 B</t>
  </si>
  <si>
    <t>3008</t>
  </si>
  <si>
    <t>3007</t>
  </si>
  <si>
    <t>Venkovní kondenzační jednotka pro VZT například LG UUA1.ULO (9)</t>
  </si>
  <si>
    <t>3009</t>
  </si>
  <si>
    <t>728312123R00</t>
  </si>
  <si>
    <t>Montáž tlumiče kruhového do d 300 mm</t>
  </si>
  <si>
    <t>3010.1</t>
  </si>
  <si>
    <t>Tlumič hluku kruhový MAA 250/600</t>
  </si>
  <si>
    <t>3010.2</t>
  </si>
  <si>
    <t>Tlumič hluku kruhový MAA 250/900</t>
  </si>
  <si>
    <t>728314122R00</t>
  </si>
  <si>
    <t>Montáž protidešť. žaluzie kruhové do d 400 mm</t>
  </si>
  <si>
    <t>1011.1</t>
  </si>
  <si>
    <t>Protidešťová žaluzie DN315, pozink, RAL</t>
  </si>
  <si>
    <t>728214713R00</t>
  </si>
  <si>
    <t>Montáž střišky nebo hlavice plast.kruh.do d 300 mm</t>
  </si>
  <si>
    <t>3010</t>
  </si>
  <si>
    <t>Výfuková hlavice VHO 250</t>
  </si>
  <si>
    <t>1012.1</t>
  </si>
  <si>
    <t>1013.1</t>
  </si>
  <si>
    <t>Talířový ventil přívodní kovový KE100 včetně zděře</t>
  </si>
  <si>
    <t>1014</t>
  </si>
  <si>
    <t>Talířový ventil odvodní kovový KK160 včetně zděře</t>
  </si>
  <si>
    <t>1015</t>
  </si>
  <si>
    <t>Talířový ventil přívodní kovový KE160 včetně zděře</t>
  </si>
  <si>
    <t>1029.1</t>
  </si>
  <si>
    <t>Kruhové potrubí SPIRO do DN100 včetně závěsů a tvarovek</t>
  </si>
  <si>
    <t>4013</t>
  </si>
  <si>
    <t>Kruhové potrubí SPIRO do DN125 včetně závěsů a tvarovek</t>
  </si>
  <si>
    <t>1031.1</t>
  </si>
  <si>
    <t>Kruhové potrubí SPIRO do DN160 včetně závěsů a tvarovek</t>
  </si>
  <si>
    <t>1034</t>
  </si>
  <si>
    <t>Kruhové potrubí SPIRO do DN225 včetně závěsů a tvarovek</t>
  </si>
  <si>
    <t>1033</t>
  </si>
  <si>
    <t>728112114R00</t>
  </si>
  <si>
    <t>Montáž potrubí plechového kruhového do d 400 mm</t>
  </si>
  <si>
    <t>1030</t>
  </si>
  <si>
    <t>1036.1</t>
  </si>
  <si>
    <t>Ohebná Al hadicec DM 100</t>
  </si>
  <si>
    <t>1037</t>
  </si>
  <si>
    <t>Ohebná Al hadicec DN 160</t>
  </si>
  <si>
    <t>728-4</t>
  </si>
  <si>
    <t>Vzduchotechnika - zařízení č.4 - Větrání sociálních zařízení</t>
  </si>
  <si>
    <t>728611611R00</t>
  </si>
  <si>
    <t>Mtž ventilátoru radiál.nízkotl.nástěn. do d 100 mm</t>
  </si>
  <si>
    <t>4007</t>
  </si>
  <si>
    <t>Radiální ventilátor nástěnný DN100 60m3h, 90Pa se zpětnou kalapkou a doběhem</t>
  </si>
  <si>
    <t>4006</t>
  </si>
  <si>
    <t>Radiální ventilátor nástěnný DN100 80m3h, 150Pa se zpětnou kalapkou a doběhem</t>
  </si>
  <si>
    <t>728611113R00</t>
  </si>
  <si>
    <t>Mtž ventilátoru radiál. nízkotl. potrub. do 0,07m2</t>
  </si>
  <si>
    <t>4008</t>
  </si>
  <si>
    <t>Potrubní radiální ventilátor kovový DN125 210m3/h, 200Pa + 2xspojovací manžeta DN125</t>
  </si>
  <si>
    <t>4009</t>
  </si>
  <si>
    <t>Doběhový spínač ventilátoru</t>
  </si>
  <si>
    <t>3004</t>
  </si>
  <si>
    <t>Zpětná klapka DN125</t>
  </si>
  <si>
    <t>728314121R00</t>
  </si>
  <si>
    <t>Montáž protidešť. žaluzie kruhové do d 300 mm</t>
  </si>
  <si>
    <t>4010</t>
  </si>
  <si>
    <t>Žaluziová klapka plastová DN160</t>
  </si>
  <si>
    <t>728214711R00</t>
  </si>
  <si>
    <t>Montáž střišky nebo hlavice plast.kruh.do d 100 mm</t>
  </si>
  <si>
    <t>4010.1</t>
  </si>
  <si>
    <t>Výfuková hlavice VHO 100</t>
  </si>
  <si>
    <t>728214712R00</t>
  </si>
  <si>
    <t>Montáž střišky nebo hlavice plast.kruh.do d 200 mm</t>
  </si>
  <si>
    <t>4011</t>
  </si>
  <si>
    <t>Výfuková hlavice VHO 140</t>
  </si>
  <si>
    <t>4014</t>
  </si>
  <si>
    <t>Kruhové potrubí SPIRO do DN140 včetně závěsů a tvarovek</t>
  </si>
  <si>
    <t>728-5</t>
  </si>
  <si>
    <t>Vzduchotechnika - zařízení č.5 - Větrání skladů</t>
  </si>
  <si>
    <t>4006.1</t>
  </si>
  <si>
    <t>Radiální ventilátor nástěnný DN100 50m3h, 150Pa se zpětnou kalapkou a doběhem</t>
  </si>
  <si>
    <t>728-6</t>
  </si>
  <si>
    <t>Vzduchotechnika - zařízení č.6 - Větrání šaten 3NP</t>
  </si>
  <si>
    <t>3001.1</t>
  </si>
  <si>
    <t>Kompaktní vzduchotechnická jednotka s rekuperací tepla například KL F7/M5 DVAV FV2</t>
  </si>
  <si>
    <t>Poznámka k položce:
v sestavě:   - přívodní část  1) regulační klapka + servo   2) filtr F7 včetně filtračních vložek  3) deskový rekuperátor tepla s obtokem a servem, účinnost ZZT minimálně 86%  4) vodní ohřívač 70/50°C 5) radiální ventilátor 925m3/h, 300Pa   - odvodní část  6) regulační klapka + servo   7) filtr  M5 včetně filtrační vložky  8) ventilátor 925m3/h, 300Pa  Ostatní 9) 4x pružná spojka 10) Regulace jednotky Digireg s možností napojit na nadřazený systém přes ModBUS, včetně čidel, dálkové ovládání, prokabelování, zprovoznění</t>
  </si>
  <si>
    <t>728312124R00</t>
  </si>
  <si>
    <t>Montáž tlumiče kruhového do d 400 mm</t>
  </si>
  <si>
    <t>4010.2</t>
  </si>
  <si>
    <t>Tlumič hluku kruhový MAA 315/900</t>
  </si>
  <si>
    <t>728-7</t>
  </si>
  <si>
    <t>Vzduchotechnika - zařízení č.7 - Větrání CHÚC</t>
  </si>
  <si>
    <t>728611114R00</t>
  </si>
  <si>
    <t>Mtž ventilátoru radiál.nízkotl.potrub. do 0,13 m2</t>
  </si>
  <si>
    <t>7008</t>
  </si>
  <si>
    <t>Potrubní radiální ventilátor pro externí použití DN355 2100m3/h, 320Pa, 1,1kW, 400V + 2xspojovací manžeta DN355</t>
  </si>
  <si>
    <t>7009</t>
  </si>
  <si>
    <t>Stříška pro ventilátor</t>
  </si>
  <si>
    <t>7010</t>
  </si>
  <si>
    <t>Pozinkovaná konstrukce pod ventilátor na střechu</t>
  </si>
  <si>
    <t>7011</t>
  </si>
  <si>
    <t>Protidešťová žaluzie DN355, pozink, RAL</t>
  </si>
  <si>
    <t>728212414R00</t>
  </si>
  <si>
    <t>Montáž klapky plechové kruhové do d 400 mm</t>
  </si>
  <si>
    <t>3004.1</t>
  </si>
  <si>
    <t>Zpětná klapka DN355</t>
  </si>
  <si>
    <t>728411313R00</t>
  </si>
  <si>
    <t>Montáž vyústě čtyřhranné do 0,15 m2</t>
  </si>
  <si>
    <t>1019.2</t>
  </si>
  <si>
    <t>Vyúsť komfortní čtyřhranná VK-2.O-400x300-R1</t>
  </si>
  <si>
    <t>728411316R00</t>
  </si>
  <si>
    <t>Montáž vyústě čtyřhranné nad 0,25 m2</t>
  </si>
  <si>
    <t>1019.3</t>
  </si>
  <si>
    <t>Velkoplošná mřížka 1400x315</t>
  </si>
  <si>
    <t>728314113R00</t>
  </si>
  <si>
    <t>Montáž protidešť. žaluzie čtyřhranné do 0,45 m2</t>
  </si>
  <si>
    <t>1011.2</t>
  </si>
  <si>
    <t>Protidešťová žaluzie 315x1400, pozink</t>
  </si>
  <si>
    <t>728211418R00</t>
  </si>
  <si>
    <t>Montáž klapky plechové čtyřhranné do 0,5 m2</t>
  </si>
  <si>
    <t>7028</t>
  </si>
  <si>
    <t>Regulační klapka 315x1400, servopohon 230V</t>
  </si>
  <si>
    <t>1032.1</t>
  </si>
  <si>
    <t>Kruhové potrubí SPIRO do DN355 včetně závěsů a tvarovek</t>
  </si>
  <si>
    <t>001VD</t>
  </si>
  <si>
    <t>003</t>
  </si>
  <si>
    <t>Doprava 1%</t>
  </si>
  <si>
    <t>002</t>
  </si>
  <si>
    <t>Zprovoznění, vyregulování 2%</t>
  </si>
  <si>
    <t>001</t>
  </si>
  <si>
    <t>Stavební přípomoce (prostupy, začistění prostupů,...) 3%</t>
  </si>
  <si>
    <t>003.1</t>
  </si>
  <si>
    <t>Měření hluku</t>
  </si>
  <si>
    <t>004</t>
  </si>
  <si>
    <t>-319933316</t>
  </si>
  <si>
    <t>04 - VYTÁPĚNÍ</t>
  </si>
  <si>
    <t>České Budějovice</t>
  </si>
  <si>
    <t>Nemocnice ČB, a.s., B. Němcové 585/54 ČB 37001</t>
  </si>
  <si>
    <t>Projekční kancelář V. Nejedlý, Gregorova 2424 Píse</t>
  </si>
  <si>
    <t>Jindřich  J u k l  tel.: 602558222</t>
  </si>
  <si>
    <t>Při použití této dokumentace se předpokládá, že účastníci výběrového řízení budou na potřebné odborné úrovni, nezbytné k dopracování nezbytné prováděcí, realizační, výrobní a dílenské dokumentace, či jejich zajištění, stejně jako k následné realizaci díla, a budou plně zodpovědní za odborné stanovení celkového rozsahu činností a prací včetně potřebného materiálu, nezbytných ke zhotovení díla, na základě údajů definovaných v této projektové dokumentaci. Účastníci výběrového řízení jsou při tvorbě cenové nabídky povinni zohlednit všechny další nezbytné náklady spojené s realizací díla, a to včetně těch, které nejsou přímo uvedeny, či přímo nevyplývají z této projektové dokumentace. Za případné nedostatky a chyby v cenové nabídce, které budou potřebné pro realizaci díla, plně odpovídá účastník výběrového řízení. Souhlas s výše uvedeným vyjadřuje každý účastník výběrového řízení podáním cenové nabídky. Práce obsaženy v rozpočtu jsou pouze pro obecné určení rozsahu a povahu prací, nemusí odpovídat fyzickému rozsahu požadovaných prací na místě stavby - to je nutné zjistit při zpracování cenové nabídky.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</si>
  <si>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</si>
  <si>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</si>
  <si>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</si>
  <si>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</si>
  <si>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000000001</t>
  </si>
  <si>
    <t>Poznámky a upozornění</t>
  </si>
  <si>
    <t>-1829112295</t>
  </si>
  <si>
    <t>"- rozpočet je zpracován v cenové databázi ÚRS Praha 2022/2 - dle stupně PD_ DPS  07.2022"</t>
  </si>
  <si>
    <t>997013213</t>
  </si>
  <si>
    <t>Vnitrostaveništní doprava suti a vybouraných hmot pro budovy v přes 9 do 12 m ručně</t>
  </si>
  <si>
    <t>-1781685033</t>
  </si>
  <si>
    <t>-1962445756</t>
  </si>
  <si>
    <t>-785038817</t>
  </si>
  <si>
    <t>0,388*10 "Přepočtené koeficientem množství</t>
  </si>
  <si>
    <t>997013631</t>
  </si>
  <si>
    <t>Poplatek za uložení na skládce (skládkovné) stavebního odpadu směsného kód odpadu 17 09 04</t>
  </si>
  <si>
    <t>1446072801</t>
  </si>
  <si>
    <t>997221612</t>
  </si>
  <si>
    <t>Nakládání vybouraných hmot na dopravní prostředky pro vodorovnou dopravu</t>
  </si>
  <si>
    <t>1292180503</t>
  </si>
  <si>
    <t>713463411</t>
  </si>
  <si>
    <t>Montáž izolace tepelné potrubí a ohybů návlekovými izolačními pouzdry</t>
  </si>
  <si>
    <t>-630710061</t>
  </si>
  <si>
    <t>260,00+60,00+165,00+10,00</t>
  </si>
  <si>
    <t>63154530</t>
  </si>
  <si>
    <t>pouzdro izolační potrubní z minerální vlny s Al fólií max. 250/100°C 22/30mm</t>
  </si>
  <si>
    <t>-1016446760</t>
  </si>
  <si>
    <t>260*1,1 "Přepočtené koeficientem množství</t>
  </si>
  <si>
    <t>63154531</t>
  </si>
  <si>
    <t>pouzdro izolační potrubní z minerální vlny s Al fólií max. 250/100°C 28/30mm</t>
  </si>
  <si>
    <t>1681214052</t>
  </si>
  <si>
    <t>60*1,1 "Přepočtené koeficientem množství</t>
  </si>
  <si>
    <t>63154532</t>
  </si>
  <si>
    <t>pouzdro izolační potrubní z minerální vlny s Al fólií max. 250/100°C 35/30mm</t>
  </si>
  <si>
    <t>1545105306</t>
  </si>
  <si>
    <t>165*1,1 "Přepočtené koeficientem množství</t>
  </si>
  <si>
    <t>63154533</t>
  </si>
  <si>
    <t>pouzdro izolační potrubní z minerální vlny s Al fólií max. 250/100°C 42/30mm</t>
  </si>
  <si>
    <t>-1664857437</t>
  </si>
  <si>
    <t>10*1,1 "Přepočtené koeficientem množství</t>
  </si>
  <si>
    <t>998713202</t>
  </si>
  <si>
    <t>Přesun hmot procentní pro izolace tepelné v objektech v přes 6 do 12 m</t>
  </si>
  <si>
    <t>-1927688628</t>
  </si>
  <si>
    <t>732</t>
  </si>
  <si>
    <t>Ústřední vytápění - strojovny</t>
  </si>
  <si>
    <t>732421402</t>
  </si>
  <si>
    <t>Čerpadlo teplovodní mokroběžné závitové oběhové DN 25 výtlak do 4,0 m průtok 2,2 m3/h pro vytápění</t>
  </si>
  <si>
    <t>1220411964</t>
  </si>
  <si>
    <t>732421412</t>
  </si>
  <si>
    <t>Čerpadlo teplovodní mokroběžné závitové oběhové DN 25 výtlak do 6,0 m průtok 2,8 m3/h pro vytápění</t>
  </si>
  <si>
    <t>-98964203</t>
  </si>
  <si>
    <t>998732202</t>
  </si>
  <si>
    <t>Přesun hmot procentní pro strojovny v objektech v přes 6 do 12 m</t>
  </si>
  <si>
    <t>-1542241397</t>
  </si>
  <si>
    <t>733</t>
  </si>
  <si>
    <t>Ústřední vytápění - rozvodné potrubí</t>
  </si>
  <si>
    <t>733110803</t>
  </si>
  <si>
    <t>Demontáž potrubí ocelového závitového DN do 15</t>
  </si>
  <si>
    <t>1743302458</t>
  </si>
  <si>
    <t>733110806</t>
  </si>
  <si>
    <t>Demontáž potrubí ocelového závitového DN přes 15 do 32</t>
  </si>
  <si>
    <t>1580135916</t>
  </si>
  <si>
    <t>25,00+35,00</t>
  </si>
  <si>
    <t>733223102</t>
  </si>
  <si>
    <t>Potrubí měděné tvrdé spojované měkkým pájením D 15x1 mm</t>
  </si>
  <si>
    <t>198588228</t>
  </si>
  <si>
    <t>733223103</t>
  </si>
  <si>
    <t>Potrubí měděné tvrdé spojované měkkým pájením D 18x1 mm</t>
  </si>
  <si>
    <t>2047442083</t>
  </si>
  <si>
    <t>733223104</t>
  </si>
  <si>
    <t>Potrubí měděné tvrdé spojované měkkým pájením D 22x1 mm</t>
  </si>
  <si>
    <t>1429533550</t>
  </si>
  <si>
    <t>733223105</t>
  </si>
  <si>
    <t>Potrubí měděné tvrdé spojované měkkým pájením D 28x1,5 mm</t>
  </si>
  <si>
    <t>-827794301</t>
  </si>
  <si>
    <t>733223106</t>
  </si>
  <si>
    <t>Potrubí měděné tvrdé spojované měkkým pájením D 35x1,5 mm</t>
  </si>
  <si>
    <t>1754866519</t>
  </si>
  <si>
    <t>733223107</t>
  </si>
  <si>
    <t>Potrubí měděné tvrdé spojované měkkým pájením D 42x1,5 mm</t>
  </si>
  <si>
    <t>-1216595935</t>
  </si>
  <si>
    <t>733291101</t>
  </si>
  <si>
    <t>Zkouška těsnosti potrubí měděné D do 35x1,5</t>
  </si>
  <si>
    <t>74719538</t>
  </si>
  <si>
    <t>525,00+40,00+270,00+95,00+175,00</t>
  </si>
  <si>
    <t>733291102</t>
  </si>
  <si>
    <t>Zkouška těsnosti potrubí měděné D přes 35x1,5 do 64x2</t>
  </si>
  <si>
    <t>1139038095</t>
  </si>
  <si>
    <t>733811241</t>
  </si>
  <si>
    <t>Ochrana potrubí ústředního vytápění termoizolačními trubicemi z PE tl přes 13 do 20 mm DN do 22 mm</t>
  </si>
  <si>
    <t>-726167539</t>
  </si>
  <si>
    <t>480,00+30,00</t>
  </si>
  <si>
    <t>998733202</t>
  </si>
  <si>
    <t>Přesun hmot procentní pro rozvody potrubí v objektech v přes 6 do 12 m</t>
  </si>
  <si>
    <t>-1617367282</t>
  </si>
  <si>
    <t>734</t>
  </si>
  <si>
    <t>Ústřední vytápění - armatury</t>
  </si>
  <si>
    <t>734109212</t>
  </si>
  <si>
    <t>Montáž armatury přírubové se dvěma přírubami PN 16 DN 25</t>
  </si>
  <si>
    <t>2024003631</t>
  </si>
  <si>
    <t>55114001</t>
  </si>
  <si>
    <t>uzávěr kulový přírubový PN 16 T 100°C pro pitnou vodu DN 25</t>
  </si>
  <si>
    <t>-56521901</t>
  </si>
  <si>
    <t>734211118</t>
  </si>
  <si>
    <t>Ventil závitový odvzdušňovací G 1/4 PN 14 do 120°C automatický</t>
  </si>
  <si>
    <t>-2132342857</t>
  </si>
  <si>
    <t>734211119</t>
  </si>
  <si>
    <t>Ventil závitový odvzdušňovací G 3/8 PN 14 do 120°C automatický</t>
  </si>
  <si>
    <t>-1611714539</t>
  </si>
  <si>
    <t>734221532</t>
  </si>
  <si>
    <t>Ventil závitový termostatický rohový jednoregulační G 1/2 PN 16 do 110°C bez hlavice ovládání</t>
  </si>
  <si>
    <t>620413036</t>
  </si>
  <si>
    <t>734221682</t>
  </si>
  <si>
    <t>Termostatická hlavice kapalinová PN 10 do 110°C otopných těles VK</t>
  </si>
  <si>
    <t>1616971703</t>
  </si>
  <si>
    <t>734261417</t>
  </si>
  <si>
    <t>Šroubení regulační radiátorové rohové G 1/2 s vypouštěním</t>
  </si>
  <si>
    <t>858933782</t>
  </si>
  <si>
    <t>734291122</t>
  </si>
  <si>
    <t>Kohout plnící a vypouštěcí G 3/8 PN 10 do 90°C závitový</t>
  </si>
  <si>
    <t>-847552904</t>
  </si>
  <si>
    <t>734291265</t>
  </si>
  <si>
    <t>Filtr závitový přímý G 1 1/4 PN 30 do 110°C s vnitřními závity</t>
  </si>
  <si>
    <t>774045855</t>
  </si>
  <si>
    <t>734292713</t>
  </si>
  <si>
    <t>Kohout kulový přímý G 1/2 PN 42 do 185°C vnitřní závit</t>
  </si>
  <si>
    <t>-14305702</t>
  </si>
  <si>
    <t>734292714</t>
  </si>
  <si>
    <t>Kohout kulový přímý G 3/4 PN 42 do 185°C vnitřní závit</t>
  </si>
  <si>
    <t>-1839273682</t>
  </si>
  <si>
    <t>734292716</t>
  </si>
  <si>
    <t>Kohout kulový přímý G 1 1/4 PN 42 do 185°C vnitřní závit</t>
  </si>
  <si>
    <t>-124256459</t>
  </si>
  <si>
    <t>734300811</t>
  </si>
  <si>
    <t>Demontáž armatury horkovodní ventil DN do 15</t>
  </si>
  <si>
    <t>-1987133790</t>
  </si>
  <si>
    <t>998734202</t>
  </si>
  <si>
    <t>Přesun hmot procentní pro armatury v objektech v přes 6 do 12 m</t>
  </si>
  <si>
    <t>2033472399</t>
  </si>
  <si>
    <t>735</t>
  </si>
  <si>
    <t>Ústřední vytápění - otopná tělesa</t>
  </si>
  <si>
    <t>735151821</t>
  </si>
  <si>
    <t>Demontáž otopného tělesa panelového dvouřadého dl do 1500 mm</t>
  </si>
  <si>
    <t>904041408</t>
  </si>
  <si>
    <t>735152172</t>
  </si>
  <si>
    <t>Otopné těleso panel VK jednodeskové bez přídavné přestupní plochy výška/délka 600/500 mm výkon 302 W</t>
  </si>
  <si>
    <t>2013123666</t>
  </si>
  <si>
    <t>735152173</t>
  </si>
  <si>
    <t>Otopné těleso panel VK jednodeskové bez přídavné přestupní plochy výška/délka 600/600 mm výkon 362 W</t>
  </si>
  <si>
    <t>-904463608</t>
  </si>
  <si>
    <t>735152174</t>
  </si>
  <si>
    <t>Otopné těleso panel VK jednodeskové bez přídavné přestupní plochy výška/délka 600/700 mm výkon 423 W</t>
  </si>
  <si>
    <t>2067434220</t>
  </si>
  <si>
    <t>735152175</t>
  </si>
  <si>
    <t>Otopné těleso panel VK jednodeskové bez přídavné přestupní plochy výška/délka 600/800 mm výkon 483 W</t>
  </si>
  <si>
    <t>-1902856962</t>
  </si>
  <si>
    <t>735152273</t>
  </si>
  <si>
    <t>Otopné těleso panelové VK jednodeskové 1 přídavná přestupní plocha výška/délka 600/600 mm výkon 601 W</t>
  </si>
  <si>
    <t>-1779084150</t>
  </si>
  <si>
    <t>735152274</t>
  </si>
  <si>
    <t>Otopné těleso panelové VK jednodeskové 1 přídavná přestupní plocha výška/délka 600/700 mm výkon 701 W</t>
  </si>
  <si>
    <t>41424477</t>
  </si>
  <si>
    <t>735152275</t>
  </si>
  <si>
    <t>Otopné těleso panelové VK jednodeskové 1 přídavná přestupní plocha výška/délka 600/800 mm výkon 802 W</t>
  </si>
  <si>
    <t>-1875570564</t>
  </si>
  <si>
    <t>735152277</t>
  </si>
  <si>
    <t>Otopné těleso panel VK jednodeskové 1 přídavná přestupní plocha výška/délka 600/1000 mm výkon 1002 W</t>
  </si>
  <si>
    <t>1339576664</t>
  </si>
  <si>
    <t>735152473</t>
  </si>
  <si>
    <t>Otopné těleso panelové VK dvoudeskové 1 přídavná přestupní plocha výška/délka 600/600 mm výkon 773 W</t>
  </si>
  <si>
    <t>1240290670</t>
  </si>
  <si>
    <t>735152474</t>
  </si>
  <si>
    <t>Otopné těleso panelové VK dvoudeskové 1 přídavná přestupní plocha výška/délka 600/700 mm výkon 902 W</t>
  </si>
  <si>
    <t>1629385704</t>
  </si>
  <si>
    <t>735152475</t>
  </si>
  <si>
    <t>Otopné těleso panelové VK dvoudeskové 1 přídavná přestupní plocha výška/délka 600/800 mm výkon 1030 W</t>
  </si>
  <si>
    <t>981430425</t>
  </si>
  <si>
    <t>735152476</t>
  </si>
  <si>
    <t>Otopné těleso panelové VK dvoudeskové 1 přídavná přestupní plocha výška/délka 600/900 mm výkon 1159 W</t>
  </si>
  <si>
    <t>1612101620</t>
  </si>
  <si>
    <t>1+3</t>
  </si>
  <si>
    <t>735152477</t>
  </si>
  <si>
    <t>Otopné těleso panelové VK dvoudeskové 1 přídavná přestupní plocha výška/délka 600/1000 mm výkon 1288 W</t>
  </si>
  <si>
    <t>231410726</t>
  </si>
  <si>
    <t>735152478</t>
  </si>
  <si>
    <t>Otopné těleso panelové VK dvoudeskové 1 přídavná přestupní plocha výška/délka 600/1100 mm výkon 1417 W</t>
  </si>
  <si>
    <t>-555457839</t>
  </si>
  <si>
    <t>735152479</t>
  </si>
  <si>
    <t>Otopné těleso panelové VK dvoudeskové 1 přídavná přestupní plocha výška/délka 600/1200 mm výkon 1546 W</t>
  </si>
  <si>
    <t>-508658949</t>
  </si>
  <si>
    <t>735152481</t>
  </si>
  <si>
    <t>Otopné těleso panelové VK dvoudeskové 1 přídavná přestupní plocha výška/délka 600/1600 mm výkon 2061 W</t>
  </si>
  <si>
    <t>362696692</t>
  </si>
  <si>
    <t>7351524811</t>
  </si>
  <si>
    <t>Stavební přípomoce 4%</t>
  </si>
  <si>
    <t>-605998460</t>
  </si>
  <si>
    <t>998735202</t>
  </si>
  <si>
    <t>Přesun hmot procentní pro otopná tělesa v objektech v přes 6 do 12 m</t>
  </si>
  <si>
    <t>-630921378</t>
  </si>
  <si>
    <t>783614551</t>
  </si>
  <si>
    <t>Základní jednonásobný syntetický nátěr potrubí DN do 50 mm</t>
  </si>
  <si>
    <t>-1641964967</t>
  </si>
  <si>
    <t>525,00+40,00+270,00+95,00+175,00+10,00</t>
  </si>
  <si>
    <t>783617615</t>
  </si>
  <si>
    <t>Krycí dvojnásobný syntetický tepelně odolný nátěr potrubí DN do 50 mm</t>
  </si>
  <si>
    <t>280125920</t>
  </si>
  <si>
    <t>…</t>
  </si>
  <si>
    <t>-878993565</t>
  </si>
  <si>
    <t>-1173462067</t>
  </si>
  <si>
    <t>05 - STLAČENÝ VZDUCH</t>
  </si>
  <si>
    <t>D1 - Přeložka</t>
  </si>
  <si>
    <t>D2 - Rozvody 1.PP-1.NP</t>
  </si>
  <si>
    <t>D3 - Ostatní náklady</t>
  </si>
  <si>
    <t>D1</t>
  </si>
  <si>
    <t>Přeložka</t>
  </si>
  <si>
    <t>Pol1</t>
  </si>
  <si>
    <t>měděná trubka 42x1.5</t>
  </si>
  <si>
    <t>Pol2</t>
  </si>
  <si>
    <t>tvarovky Cu pr.42</t>
  </si>
  <si>
    <t>Pol3</t>
  </si>
  <si>
    <t>Ag pájka 45+pasta</t>
  </si>
  <si>
    <t>g</t>
  </si>
  <si>
    <t>Pol4</t>
  </si>
  <si>
    <t>chránička potrubí-oc.trubka 76x3.2 do země - délka 1m</t>
  </si>
  <si>
    <t>Pol5</t>
  </si>
  <si>
    <t>izolace na měděnou trubku</t>
  </si>
  <si>
    <t>Pol6</t>
  </si>
  <si>
    <t>izolace na chráničku</t>
  </si>
  <si>
    <t>Pol7</t>
  </si>
  <si>
    <t>signalizační folie</t>
  </si>
  <si>
    <t>Pol8</t>
  </si>
  <si>
    <t>napojení na stávající rozvod</t>
  </si>
  <si>
    <t>Pol9</t>
  </si>
  <si>
    <t>odstávka stávajícího rozvodu</t>
  </si>
  <si>
    <t>Pol10</t>
  </si>
  <si>
    <t>propláchnutí rozvodu dusíkem</t>
  </si>
  <si>
    <t>Pol11</t>
  </si>
  <si>
    <t>tlaková zkouška</t>
  </si>
  <si>
    <t>Pol12</t>
  </si>
  <si>
    <t>demontáž stávajícího rozvodu do DN40</t>
  </si>
  <si>
    <t>D2</t>
  </si>
  <si>
    <t>Rozvody 1.PP-1.NP</t>
  </si>
  <si>
    <t>Pol13</t>
  </si>
  <si>
    <t>měděná trubka 8x1</t>
  </si>
  <si>
    <t>Pol14</t>
  </si>
  <si>
    <t>měděná trubka 12x1</t>
  </si>
  <si>
    <t>Pol15</t>
  </si>
  <si>
    <t>měděná trubka 18x1</t>
  </si>
  <si>
    <t>Pol16</t>
  </si>
  <si>
    <t>tvarovky Cu do pr.18</t>
  </si>
  <si>
    <t>Pol17</t>
  </si>
  <si>
    <t>plastová trubka DN40</t>
  </si>
  <si>
    <t>Pol18</t>
  </si>
  <si>
    <t>plastové koleno DN40 45°</t>
  </si>
  <si>
    <t>Pol19</t>
  </si>
  <si>
    <t>chránička potrubí-oc.trubka 26.9x2.6 - 2m</t>
  </si>
  <si>
    <t>Pol20</t>
  </si>
  <si>
    <t>konzole jednoduchá</t>
  </si>
  <si>
    <t>Pol21</t>
  </si>
  <si>
    <t>konzole středně složitá</t>
  </si>
  <si>
    <t>Pol22</t>
  </si>
  <si>
    <t>napojení na stávající sací agregát</t>
  </si>
  <si>
    <t>Pol23</t>
  </si>
  <si>
    <t>zaslepení potrubí</t>
  </si>
  <si>
    <t>Pol24</t>
  </si>
  <si>
    <t>Pol25</t>
  </si>
  <si>
    <t>ochranný plyn pro pájení Cu trubek</t>
  </si>
  <si>
    <t>Pol26</t>
  </si>
  <si>
    <t>úseková tlaková zkouška</t>
  </si>
  <si>
    <t>Pol27</t>
  </si>
  <si>
    <t>závěrečná tlaková zkouška</t>
  </si>
  <si>
    <t>Pol28</t>
  </si>
  <si>
    <t>kulový kohout DN10 vč.šroubení (vnitřní/vnější závit)</t>
  </si>
  <si>
    <t>Pol29</t>
  </si>
  <si>
    <t>ventilová krabice pro 1 plyn vč. čidel, instalace do zdi</t>
  </si>
  <si>
    <t>Pol30</t>
  </si>
  <si>
    <t>monitorovací zařízení  pro 1 vstup, instalace do zdi</t>
  </si>
  <si>
    <t>Pol31</t>
  </si>
  <si>
    <t>kabel signalizace</t>
  </si>
  <si>
    <t>Pol32</t>
  </si>
  <si>
    <t>lékařský nástěnný panel s terminální jednotkou, instalace do zdi</t>
  </si>
  <si>
    <t>Pol33</t>
  </si>
  <si>
    <t xml:space="preserve">zdrojový most stropní pro 1 lůžko, délka 2000mm, výbava : 1x O2, 2x zásuvka DO-LED, 2x zásuvka VDO-LED, 2x zásuvka ZIS-LED, 4x zdířka ochr.pospojení, 4x datová zásuvka RJ45, 2x medilišta 500x25x10mm, osvětlení přímé LED 7,5W (spínané molébkovým vypínačem </t>
  </si>
  <si>
    <t>Pol34</t>
  </si>
  <si>
    <t>demontáž stávajícího rozvodu do DN15</t>
  </si>
  <si>
    <t>Pol35</t>
  </si>
  <si>
    <t>demontáž a zpětná montáž ventilové krabice pro 2 plyny</t>
  </si>
  <si>
    <t>D3</t>
  </si>
  <si>
    <t>Ostatní náklady</t>
  </si>
  <si>
    <t>Pol36</t>
  </si>
  <si>
    <t>dokumentace skut.stavu (3x paré, 1x CD)</t>
  </si>
  <si>
    <t>Pol37</t>
  </si>
  <si>
    <t>zahájení a zařízení stavby</t>
  </si>
  <si>
    <t>Pol38</t>
  </si>
  <si>
    <t>předání stavby po dokončení</t>
  </si>
  <si>
    <t>Pol39</t>
  </si>
  <si>
    <t>doprava, vnitrostaveništní přesun hmot</t>
  </si>
  <si>
    <t>Pol40</t>
  </si>
  <si>
    <t>provedení zkoušek a revizí</t>
  </si>
  <si>
    <t>06 - MAR</t>
  </si>
  <si>
    <t>D2 - Zařízení pro VZT zařízení</t>
  </si>
  <si>
    <t>D3 - Řídící systém</t>
  </si>
  <si>
    <t>D4 - Nadřazená řídící centrála</t>
  </si>
  <si>
    <t>D5 - Rozvaděče</t>
  </si>
  <si>
    <t>D6 - Montážní materiál, montážní práce</t>
  </si>
  <si>
    <t>D7 - Ostaní</t>
  </si>
  <si>
    <t>Zařízení pro VZT zařízení</t>
  </si>
  <si>
    <t>Pol41</t>
  </si>
  <si>
    <t>Čidlo teploty tyčové, L= 120mm, Ni 1000/DIN 43760; krytí IP42</t>
  </si>
  <si>
    <t>Pol42</t>
  </si>
  <si>
    <t>Upevňovací příruba pro montáž do VZT kanálu</t>
  </si>
  <si>
    <t>Pol43</t>
  </si>
  <si>
    <t>Ponorné čidlo teploty Ni 1000/6180, ponor 200 mm, rozsah -30 až +180°C, dvouvodičové zapojení, délka kabelu 2 m, IP 65, průměr pouzdra 4 mm; připojovací závit R1/4"</t>
  </si>
  <si>
    <t>Pol44</t>
  </si>
  <si>
    <t>Termostat protimrazové ochrany rozsah    +4,5÷20 °C; teplota okolí -50/+70 °C délka kapiláry 6 m; IP 44 včetně příchytek a mont. příslušenství</t>
  </si>
  <si>
    <t>Pol45</t>
  </si>
  <si>
    <t>Regulátor tlakové diference;  rozsah 0,02-0,3 kPa / 0,2-3 mbar; Krytí IP54 včetně krytu, držáku a připojovací sady a impulzního potrubí - materiál plast</t>
  </si>
  <si>
    <t>Pol46</t>
  </si>
  <si>
    <t>Regulátor tlakové diference;  rozsah 0,02-0,3 kPa / 0,2-3 mbar; Krytí IP54 včetně krytu, držáku a připojovací sady</t>
  </si>
  <si>
    <t>Pol47</t>
  </si>
  <si>
    <t>Servopohon 18 Nm s pruž. pro zp. chod (90°=90s), 2P, 24V~,24…48V krytí IP54 svislá montáž</t>
  </si>
  <si>
    <t>Pol48</t>
  </si>
  <si>
    <t>Servopohon 15 Nm, (90°=120s), SUT, 24V~</t>
  </si>
  <si>
    <t>Pol49</t>
  </si>
  <si>
    <t>Výkonový vypínač ve skříňce, uzamykatelný;  400 VAC, 10-32A, 4-15 kW dle příkonu motoru; IP 55</t>
  </si>
  <si>
    <t>Pol50</t>
  </si>
  <si>
    <t>Frekvenční měnič 5,5 kW, In = 12,7 A, 3 x 380 až 480 V, IP 55,</t>
  </si>
  <si>
    <t>Pol51</t>
  </si>
  <si>
    <t>Frekvenční měnič 1,5 kW, In = 4 A, 3 x 380 až 480 V, IP 55,</t>
  </si>
  <si>
    <t>Pol52</t>
  </si>
  <si>
    <t>Frekvenční měnič 1,1 kW, In = 6,9 A, 1 x 200 až 240 V, IP 55,</t>
  </si>
  <si>
    <t>Pol53</t>
  </si>
  <si>
    <t>Dodávka a montáž kovových nosných a doplňkových konstrukcí nosnost cca 22 kg. Konstrukce pro umístění 1 ks frekvenčnícho měniče.</t>
  </si>
  <si>
    <t>Pol54</t>
  </si>
  <si>
    <t>Nastavení parametrů frekvenčního měniče dle specifikace požadavků profese VZT</t>
  </si>
  <si>
    <t>Pol55</t>
  </si>
  <si>
    <t>El. připojení ventilátoru 400 VAC k frekvenčnímu měniči od 0,3 do 5 kW dle příkonu motoru; včetně připojení termistoru; trojfázový silový vývod z rozvaděče</t>
  </si>
  <si>
    <t>Pol56</t>
  </si>
  <si>
    <t>El. připojení čerpadla 230 VAC, do 1 kW; jednofázový silový vývod z rozvaděče</t>
  </si>
  <si>
    <t>Pol57</t>
  </si>
  <si>
    <t>Čidlo prostorové teploty Ni 1000/DIN 43760</t>
  </si>
  <si>
    <t>Pol58</t>
  </si>
  <si>
    <t>Ventil trojcestný, PN16, DN25, kvs=10, 8mm, =%,</t>
  </si>
  <si>
    <t>Pol59</t>
  </si>
  <si>
    <t>Ventil trojcestný, PN16, DN32, kvs=16, 8mm, =%,</t>
  </si>
  <si>
    <t>Pol60</t>
  </si>
  <si>
    <t>Pohon ventilu 500N, 8mm=60/120s, SUT, 24V~</t>
  </si>
  <si>
    <t>Pol61</t>
  </si>
  <si>
    <t>Připojení signálů z řídícího modulu chladící jednotky. Dodávka modulu zajištěna profesí chlazení.</t>
  </si>
  <si>
    <t>Pol62</t>
  </si>
  <si>
    <t>Připojení požárních klapek dle profese VZT</t>
  </si>
  <si>
    <t>Řídící systém</t>
  </si>
  <si>
    <t>Pol63</t>
  </si>
  <si>
    <t>Automatizační stanice modulárního systému, max. 8 I/O modulů, 230V, 26 I/O (8UI,8DO,4AO,6DO), BACnet/IP, Web server</t>
  </si>
  <si>
    <t>Pol64</t>
  </si>
  <si>
    <t>Software pro řídící systém - automatizační stanici modulárního systému</t>
  </si>
  <si>
    <t>Pol65</t>
  </si>
  <si>
    <t>Modul vstupů, 8 UI / 8 DI (univerzální/digitální)</t>
  </si>
  <si>
    <t>Pol66</t>
  </si>
  <si>
    <t>Modul vstupů/výstupů, 16 DI / DO (digitální)</t>
  </si>
  <si>
    <t>Pol67</t>
  </si>
  <si>
    <t>Modul vstupů/výstupů, 8 UI / 3 DI / 4 AO (univ./digit. /analog.)</t>
  </si>
  <si>
    <t>Pol68</t>
  </si>
  <si>
    <t>Industrial Ethernet Switch 5*10/100 MBIT/ RJ45; napájení 24 VAC/VDC; -40 až +70 °C</t>
  </si>
  <si>
    <t>Pol69</t>
  </si>
  <si>
    <t>Přepěťová ochrana pro Ethernet Cat.5e; na rozhraní zón LPZ2 a LPZ3, ST3</t>
  </si>
  <si>
    <t>Pol70</t>
  </si>
  <si>
    <t>Bezpečnostní napájecí zdroj SELV dle ČSN 35 1330;  230V/24V, 500 VA</t>
  </si>
  <si>
    <t>D4</t>
  </si>
  <si>
    <t>Nadřazená řídící centrála</t>
  </si>
  <si>
    <t>Pol71</t>
  </si>
  <si>
    <t>VZT zařízení větrací jednotky</t>
  </si>
  <si>
    <t>D5</t>
  </si>
  <si>
    <t>Rozvaděče</t>
  </si>
  <si>
    <t>Pol72</t>
  </si>
  <si>
    <t>Skříňový ocelový rozvaděč, š.800, v.2000, hl.400/mm/, odnímatelný horní díl, dveře: 2mm lakovaný plech, úprava RAL 7032, montážní deska: 3 mm pozinkovaný plech, nastavitelná hloubka po 25 mm, bočnice 1,5 mm lakovaný plech, včetně vnitřní přístrojové nápln</t>
  </si>
  <si>
    <t>Pol73</t>
  </si>
  <si>
    <t>Projektová dokumentace - svorkové zapojení skříňového rozváděče.</t>
  </si>
  <si>
    <t>D6</t>
  </si>
  <si>
    <t>Montážní materiál, montážní práce</t>
  </si>
  <si>
    <t>Pol74</t>
  </si>
  <si>
    <t>Kabel JXFE-R B2ca,s1d0, a1 UV; 1x2x0,8</t>
  </si>
  <si>
    <t>Pol75</t>
  </si>
  <si>
    <t>Kabel JXFE-R B2ca,s1d0, a1 UV; 2x2x0,8</t>
  </si>
  <si>
    <t>Pol76</t>
  </si>
  <si>
    <t>Kabel 1-CXKE-R B2ca,s1d0, a1 UV; 3Jx1,5</t>
  </si>
  <si>
    <t>Pol77</t>
  </si>
  <si>
    <t>Kabel 1-CXKE-R B2ca,s1d0, a1 UV; 4Jx1,5</t>
  </si>
  <si>
    <t>Pol78</t>
  </si>
  <si>
    <t>Kabel 1-CXKE-R B2ca,s1d0, a1 UV; 4Jx2,5</t>
  </si>
  <si>
    <t>Pol79</t>
  </si>
  <si>
    <t>Kabel 1-CXKE-R B2ca,s1d0, a1 UV; 4Jx4</t>
  </si>
  <si>
    <t>Pol80</t>
  </si>
  <si>
    <t>Kabel stíněný N2XCH; B2ca,s1d0; 4Jx1,5</t>
  </si>
  <si>
    <t>Pol81</t>
  </si>
  <si>
    <t>Kabel stíněný N2XCH; B2ca,s1d0; 4Jx2,5</t>
  </si>
  <si>
    <t>Pol82</t>
  </si>
  <si>
    <t>Kabel Solarix - kategorie_7_SXKD-7-SSTP-LSOH-CPD  4*2*0,56; B2ca,s1d0</t>
  </si>
  <si>
    <t>Pol83</t>
  </si>
  <si>
    <t>Bezhalogenový ochranný vodič CH-R 6 mm2; B2ca,s1d0  BARVA ZELENOŽLUTÁ</t>
  </si>
  <si>
    <t>Pol84</t>
  </si>
  <si>
    <t>DOPLŇUJÍCÍ POSPOJOVÁNÍ V SOULADU S ČSN 33 2000-4-41 ed.2; VODIČEM CY - BARVA ZELENOŽLUTÁ.</t>
  </si>
  <si>
    <t>Pol85</t>
  </si>
  <si>
    <t>DRÁTĚNÝ KABELOVY ŽLAB POZINKOVANÝ 50/50 mm;  VČETNĚ SPOJOVACÍHO A NOSNÉHO MATERIÁLU</t>
  </si>
  <si>
    <t>Pol86</t>
  </si>
  <si>
    <t>DRÁTĚNÝ KABELOVY ŽLAB POZINKOVANÝ 100/50 mm;  VČETNĚ SPOJOVACÍHO A NOSNÉHO MATERIÁLU</t>
  </si>
  <si>
    <t>Pol87</t>
  </si>
  <si>
    <t>DRÁTĚNÝ KABELOVY ŽLAB POZINKOVANÝ 200/50 mm;  VČETNĚ SPOJOVACÍHO A NOSNÉHO MATERIÁLU</t>
  </si>
  <si>
    <t>Pol88</t>
  </si>
  <si>
    <t>Ohebná elektroinstalační trubka pr. 20 mm, Bezhalogenová; vč. úchytného materiálu</t>
  </si>
  <si>
    <t>Pol89</t>
  </si>
  <si>
    <t>Ohebná elektroinstalační trubka pr. 25 mm, Bezhalogenová; vč. úchytného materiálu</t>
  </si>
  <si>
    <t>Pol90</t>
  </si>
  <si>
    <t>Elektroinstalační trubka průměr 20 mm, Bezhalogenová;včetně kolen vývodek a úchytného materiálu</t>
  </si>
  <si>
    <t>Pol91</t>
  </si>
  <si>
    <t>Elektroinstalační trubka průměr 25 mm, Bezhalogenová;včetně kolen vývodek a úchytného materiálu</t>
  </si>
  <si>
    <t>Pol92</t>
  </si>
  <si>
    <t>Protipožární ucpávka kabelové trasy PROMASTOP do průměru 100 mm</t>
  </si>
  <si>
    <t>Pol93</t>
  </si>
  <si>
    <t>Požárně ochranná stěrková hmota PROMASTOP typ P, 12,5kg / bal</t>
  </si>
  <si>
    <t>bal</t>
  </si>
  <si>
    <t>Pol94</t>
  </si>
  <si>
    <t>Pomocný montážní materiál (kotvy, šrouby, hmožděnky, apod…)</t>
  </si>
  <si>
    <t>D7</t>
  </si>
  <si>
    <t>Ostaní</t>
  </si>
  <si>
    <t>Pol95</t>
  </si>
  <si>
    <t>Montáž zařízení M+R</t>
  </si>
  <si>
    <t>Pol96</t>
  </si>
  <si>
    <t>Montáž kabelů a kabelových tras</t>
  </si>
  <si>
    <t>Pol97</t>
  </si>
  <si>
    <t>Oživení vstupů/výstupů řídícího systému technologického celku, včetně odladění software na stavbě.</t>
  </si>
  <si>
    <t>Pol98</t>
  </si>
  <si>
    <t>Komplexní zkoušky, zkušební provoz včetně protokolárního předání díla</t>
  </si>
  <si>
    <t>Pol99</t>
  </si>
  <si>
    <t>Zaškolení personálu obsluhy a údržby</t>
  </si>
  <si>
    <t>Pol100</t>
  </si>
  <si>
    <t>Výchozí revize el.zařízení</t>
  </si>
  <si>
    <t>hod</t>
  </si>
  <si>
    <t>Pol101</t>
  </si>
  <si>
    <t>Likvidace odpadů dle příslušného zákona včetně úklidu staveniště.</t>
  </si>
  <si>
    <t>Pol102</t>
  </si>
  <si>
    <t>Vypracování dokumentace řídících algoritmů a návodů pro obsluhu a údržbu zařízení MaR</t>
  </si>
  <si>
    <t>Pol103</t>
  </si>
  <si>
    <t>Vypracování dokumentace řídících algoritmů a návodů pro obsluhu řídící centrály..</t>
  </si>
  <si>
    <t>Pol104</t>
  </si>
  <si>
    <t>Dokumentace pro provedení stavby profese MaR</t>
  </si>
  <si>
    <t>Pol105</t>
  </si>
  <si>
    <t>Projektová dokumentace skutečného provedení stavby profese MaR</t>
  </si>
  <si>
    <t>07 - ZTI</t>
  </si>
  <si>
    <t xml:space="preserve">    8 - Trubní vedení</t>
  </si>
  <si>
    <t xml:space="preserve">    9 - Ostatní konstrukce a práce-bourání</t>
  </si>
  <si>
    <t xml:space="preserve">    99 - Přesun hmot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</si>
  <si>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</si>
  <si>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</si>
  <si>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</si>
  <si>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 xml:space="preserve">    727 - Zdravotechnika - požární ochrana</t>
  </si>
  <si>
    <t>HZS - Hodinové zúčtovací sazby</t>
  </si>
  <si>
    <t>131251202</t>
  </si>
  <si>
    <t>Hloubení jam zapažených v hornině třídy těžitelnosti I skupiny 3 objem do 50 m3 strojně</t>
  </si>
  <si>
    <t>3*3*2,45</t>
  </si>
  <si>
    <t>132254104</t>
  </si>
  <si>
    <t>Hloubení rýh zapažených š do 800 mm v hornině třídy těžitelnosti I skupiny 3 objem přes 100 m3 strojně</t>
  </si>
  <si>
    <t>133251101</t>
  </si>
  <si>
    <t>Hloubení šachet nezapažených v hornině třídy těžitelnosti I skupiny 3 objem do 20 m3</t>
  </si>
  <si>
    <t>2*1*2,5+2*1,5*2,2</t>
  </si>
  <si>
    <t>151101101</t>
  </si>
  <si>
    <t>Zřízení příložného pažení a rozepření stěn rýh hl do 2 m</t>
  </si>
  <si>
    <t>151101102</t>
  </si>
  <si>
    <t>Zřízení příložného pažení a rozepření stěn rýh hl přes 2 do 4 m</t>
  </si>
  <si>
    <t>151101111</t>
  </si>
  <si>
    <t>Odstranění příložného pažení a rozepření stěn rýh hl do 2 m</t>
  </si>
  <si>
    <t>151101112</t>
  </si>
  <si>
    <t>Odstranění příložného pažení a rozepření stěn rýh hl přes 2 do 4 m</t>
  </si>
  <si>
    <t>162751113</t>
  </si>
  <si>
    <t>Vodorovné přemístění přes 5 000 do 6000 m výkopku/sypaniny z horniny třídy těžitelnosti I skupiny 1 až 3</t>
  </si>
  <si>
    <t>167111101</t>
  </si>
  <si>
    <t>Nakládání výkopku z hornin třídy těžitelnosti I skupiny 1 až 3 ručně</t>
  </si>
  <si>
    <t>594,35-537,98</t>
  </si>
  <si>
    <t>174101101</t>
  </si>
  <si>
    <t>22,05+560,7+11,6-2-3-5-11,59-34,78</t>
  </si>
  <si>
    <t>174251101</t>
  </si>
  <si>
    <t>Zásyp jam, šachet rýh nebo kolem objektů sypaninou bez zhutnění</t>
  </si>
  <si>
    <t>2+3</t>
  </si>
  <si>
    <t>58333674</t>
  </si>
  <si>
    <t>kamenivo těžené hrubé frakce 16/32</t>
  </si>
  <si>
    <t>5*1,5</t>
  </si>
  <si>
    <t>175111101</t>
  </si>
  <si>
    <t>Obsypání potrubí ručně sypaninou bez prohození sítem, uloženou do 3 m</t>
  </si>
  <si>
    <t>58331351</t>
  </si>
  <si>
    <t>kamenivo těžené drobné frakce 0/4</t>
  </si>
  <si>
    <t>175111109</t>
  </si>
  <si>
    <t>Příplatek k obsypání potrubí za ruční prohození sypaninysítem, uložené do 3 m</t>
  </si>
  <si>
    <t>NC01</t>
  </si>
  <si>
    <t>Průzkumné výkopové práce v rozsahu 2x2,5 m plochy, hl. cca 0,8 m</t>
  </si>
  <si>
    <t>213141111</t>
  </si>
  <si>
    <t>Zřízení vrstvy z geotextilie v rovině nebo ve sklonu do 1:5 š do 3 m</t>
  </si>
  <si>
    <t>10+13</t>
  </si>
  <si>
    <t>69311081</t>
  </si>
  <si>
    <t>geotextilie netkaná separační, ochranná, filtrační, drenážní PES 300g/m2</t>
  </si>
  <si>
    <t>38241111.010</t>
  </si>
  <si>
    <t>Zemní nádrž objemu 3000 l z PP na dešťovou a splaškovou vodu k obetonování pro běžné zatížení, včetně dopravy</t>
  </si>
  <si>
    <t>451572111</t>
  </si>
  <si>
    <t>Lože pod potrubí otevřený výkop z kameniva drobného těženého</t>
  </si>
  <si>
    <t>577186031</t>
  </si>
  <si>
    <t>Asfaltový beton vrstva ložní ACL 22 (ABVH) tl 90 mm š do 1,5 m z modifikovaného asfaltu - přesná skladba vozovky bude určena při stavbě</t>
  </si>
  <si>
    <t>Trubní vedení</t>
  </si>
  <si>
    <t>87737512.000</t>
  </si>
  <si>
    <t>Montáž dodatečného připojení na potrubí z kanalizačních trub hladkých PVC, PP - cena včetně odborného připojení pomocí jádrové vrtačky</t>
  </si>
  <si>
    <t>28617406.00</t>
  </si>
  <si>
    <t>přípojka PVC DN160, hlavní trubka DN200</t>
  </si>
  <si>
    <t>28617406.10</t>
  </si>
  <si>
    <t>přípojka PVC DN160, hlavní trubka DN300</t>
  </si>
  <si>
    <t>87737512.100</t>
  </si>
  <si>
    <t>Montáž dodatečného připojení na potrubí z kanalizačních trub betonových - cena včetně odborného připojení pomocí jádrové vrtačky</t>
  </si>
  <si>
    <t>28617406.50</t>
  </si>
  <si>
    <t>přípojka PVC DN160, hlavní potrubí DN600</t>
  </si>
  <si>
    <t>894811137</t>
  </si>
  <si>
    <t>Revizní šachta z PVC typ přímý, DN 400/160 tlak 12,5 t hl od 2360 do 2730 mm</t>
  </si>
  <si>
    <t>894811273</t>
  </si>
  <si>
    <t>Revizní šachta s regulovaným odtokem, DN 600 tlak 12,5 t hl do 2730 mm včetně poklopu B125 a bezpečnostního přepadu</t>
  </si>
  <si>
    <t>894812063</t>
  </si>
  <si>
    <t>Revizní a čistící šachta z PP DN 400 poklop litinový plný do teleskopické trubky pro třídu zatížení D400</t>
  </si>
  <si>
    <t>899620131</t>
  </si>
  <si>
    <t>Obetonování plastové šachty z polypropylenu betonem prostým tř. C 16/20 otevřený výkop</t>
  </si>
  <si>
    <t>899640112</t>
  </si>
  <si>
    <t>Bednění pro obetonování plastových šachet kruhových otevřený výkop</t>
  </si>
  <si>
    <t>899721111</t>
  </si>
  <si>
    <t>Signalizační vodič DN do 150 mm na potrubí PVC</t>
  </si>
  <si>
    <t>899722113</t>
  </si>
  <si>
    <t>Krytí potrubí z plastů výstražnou fólií z PVC 34cm</t>
  </si>
  <si>
    <t>Ostatní konstrukce a práce-bourání</t>
  </si>
  <si>
    <t>919735113</t>
  </si>
  <si>
    <t>Řezání stávajícího živičného krytu hl přes 100 do 150 mm</t>
  </si>
  <si>
    <t>37*2+2</t>
  </si>
  <si>
    <t>998276101</t>
  </si>
  <si>
    <t>Přesun hmot pro trubní vedení z trub z plastických hmot otevřený výkop</t>
  </si>
  <si>
    <t>721</t>
  </si>
  <si>
    <t>Zdravotechnika - vnitřní kanalizace</t>
  </si>
  <si>
    <t>721171808</t>
  </si>
  <si>
    <t>Demontáž potrubí z PVC D přes 75 do 114</t>
  </si>
  <si>
    <t>7211719.000</t>
  </si>
  <si>
    <t>Potrubí z PP, PVC napojení na stávající potrubí do DN110 - položka včetně vyhledání vhodného místa napojení</t>
  </si>
  <si>
    <t>721173316</t>
  </si>
  <si>
    <t>Potrubí kanalizační z PVC SN 4 dešťové DN 125</t>
  </si>
  <si>
    <t>721173317</t>
  </si>
  <si>
    <t>Potrubí kanalizační z PVC SN 4 dešťové DN 160</t>
  </si>
  <si>
    <t>721173401</t>
  </si>
  <si>
    <t>Potrubí kanalizační z PVC SN 4 svodné DN 110</t>
  </si>
  <si>
    <t>721173402</t>
  </si>
  <si>
    <t>Potrubí kanalizační z PVC SN 4 svodné DN 125</t>
  </si>
  <si>
    <t>721173403</t>
  </si>
  <si>
    <t>Potrubí kanalizační z PVC SN 4 svodné DN 160</t>
  </si>
  <si>
    <t>721173810.00</t>
  </si>
  <si>
    <t>Plnostěnné polypropylenové potrubí trvale teploty do 100st. DN110</t>
  </si>
  <si>
    <t>721174024</t>
  </si>
  <si>
    <t>Potrubí kanalizační z PP odpadní DN 75</t>
  </si>
  <si>
    <t>721174025</t>
  </si>
  <si>
    <t>Potrubí kanalizační z PP odpadní DN 110</t>
  </si>
  <si>
    <t>721174041</t>
  </si>
  <si>
    <t>Potrubí kanalizační z PP připojovací DN 32</t>
  </si>
  <si>
    <t>721174042</t>
  </si>
  <si>
    <t>Potrubí kanalizační z PP připojovací DN 40</t>
  </si>
  <si>
    <t>721174043</t>
  </si>
  <si>
    <t>Potrubí kanalizační z PP připojovací DN 50</t>
  </si>
  <si>
    <t>721174044</t>
  </si>
  <si>
    <t>Potrubí kanalizační z PP připojovací DN 75</t>
  </si>
  <si>
    <t>721174045</t>
  </si>
  <si>
    <t>Potrubí kanalizační z PP připojovací DN 110</t>
  </si>
  <si>
    <t>721194104</t>
  </si>
  <si>
    <t>Vyvedení a upevnění odpadních výpustek DN 40</t>
  </si>
  <si>
    <t>721194105</t>
  </si>
  <si>
    <t>Vyvedení a upevnění odpadních výpustek DN 50</t>
  </si>
  <si>
    <t>721194109</t>
  </si>
  <si>
    <t>Vyvedení a upevnění odpadních výpustek DN 110</t>
  </si>
  <si>
    <t>721211913</t>
  </si>
  <si>
    <t>Montáž vpustí podlahových DN 110 ostatní typ - nerezové do kuchyně - nabídková cena, cena stanovena včetně sifonu a sítka, nerezové vany a mřížkového roštu</t>
  </si>
  <si>
    <t>55161752.00</t>
  </si>
  <si>
    <t>vpusť s vanou velikosti 300x300 mm</t>
  </si>
  <si>
    <t>55161753.00</t>
  </si>
  <si>
    <t>vpusť s vanou velikosti 400x800 mm</t>
  </si>
  <si>
    <t>55161754.00</t>
  </si>
  <si>
    <t>vpusť s vanou velikosti 400x1000 mm</t>
  </si>
  <si>
    <t>55161755.00</t>
  </si>
  <si>
    <t>vpusť s vanou velikosti 300x1200 mm</t>
  </si>
  <si>
    <t>55161756.00</t>
  </si>
  <si>
    <t>vpusť s vanou velikosti 500x1200 mm</t>
  </si>
  <si>
    <t>55161757.00</t>
  </si>
  <si>
    <t>vpusť s vanou velikosti 800x1200 mm</t>
  </si>
  <si>
    <t>55161758.00</t>
  </si>
  <si>
    <t>vpusť s vanou velikosti 400x1400 mm</t>
  </si>
  <si>
    <t>55161759.00</t>
  </si>
  <si>
    <t>vpusť s vanou velikosti 400x1600 mm</t>
  </si>
  <si>
    <t>721220801</t>
  </si>
  <si>
    <t>Demontáž uzávěrek zápachových DN 70</t>
  </si>
  <si>
    <t>721220802</t>
  </si>
  <si>
    <t>Demontáž uzávěrek zápachových DN 100</t>
  </si>
  <si>
    <t>721226530.00</t>
  </si>
  <si>
    <t>Montáž zápachové uzávěrky</t>
  </si>
  <si>
    <t>55161841.30</t>
  </si>
  <si>
    <t>vtok se zápachovou uzávěrkou DN 40 - HL136.2</t>
  </si>
  <si>
    <t>721242115</t>
  </si>
  <si>
    <t>Lapač střešních splavenin z PP s kulovým kloubem na odtoku DN 110</t>
  </si>
  <si>
    <t>721273153</t>
  </si>
  <si>
    <t>Hlavice ventilační polypropylen PP DN 110</t>
  </si>
  <si>
    <t>721290111</t>
  </si>
  <si>
    <t>Zkouška těsnosti potrubí kanalizace vodou do DN 125</t>
  </si>
  <si>
    <t>721290112</t>
  </si>
  <si>
    <t>Zkouška těsnosti potrubí kanalizace vodou do DN 200</t>
  </si>
  <si>
    <t>721290822</t>
  </si>
  <si>
    <t>Přemístění vnitrostaveništní demontovaných hmot vnitřní kanalizace v objektech v přes 6 do 12 m</t>
  </si>
  <si>
    <t>998721203</t>
  </si>
  <si>
    <t>Přesun hmot procentní pro vnitřní kanalizace v objektech v do 24 m</t>
  </si>
  <si>
    <t>722</t>
  </si>
  <si>
    <t>Zdravotechnika - vnitřní vodovod</t>
  </si>
  <si>
    <t>722130233</t>
  </si>
  <si>
    <t>Potrubí vodovodní ocelové závitové pozinkované svařované běžné DN 25</t>
  </si>
  <si>
    <t>722130234</t>
  </si>
  <si>
    <t>Potrubí vodovodní ocelové závitové pozinkované svařované běžné DN 32</t>
  </si>
  <si>
    <t>722131.000</t>
  </si>
  <si>
    <t>Potrubí vodovodní vsazení odbočky do potrubí do DN 40 - položka včetně vyhledání vhodného místa napojení</t>
  </si>
  <si>
    <t>722170804</t>
  </si>
  <si>
    <t>Demontáž rozvodů vody z plastů D do 50</t>
  </si>
  <si>
    <t>722174022</t>
  </si>
  <si>
    <t>Potrubí vodovodní plastové PPR svar polyfúze PN 20 D 20x3,4 mm</t>
  </si>
  <si>
    <t>722174023</t>
  </si>
  <si>
    <t>Potrubí vodovodní plastové PPR svar polyfúze PN 20 D 25x4,2 mm</t>
  </si>
  <si>
    <t>722174024</t>
  </si>
  <si>
    <t>Potrubí vodovodní plastové PPR svar polyfúze PN 20 D 32x5,4 mm</t>
  </si>
  <si>
    <t>722174025</t>
  </si>
  <si>
    <t>Potrubí vodovodní plastové PPR svar polyfúze PN 20 D 40x6,7 mm</t>
  </si>
  <si>
    <t>722174026</t>
  </si>
  <si>
    <t>Potrubí vodovodní plastové PPR svar polyfúze PN 20 D 50x8,4 mm</t>
  </si>
  <si>
    <t>722181221</t>
  </si>
  <si>
    <t>Ochrana vodovodního potrubí přilepenými termoizolačními trubicemi z PE tl přes 6 do 9 mm DN do 22 mm</t>
  </si>
  <si>
    <t>722181222</t>
  </si>
  <si>
    <t>Ochrana vodovodního potrubí přilepenými termoizolačními trubicemi z PE tl přes 6 do 9 mm DN přes 22 do 45 mm</t>
  </si>
  <si>
    <t>722181223</t>
  </si>
  <si>
    <t>Ochrana vodovodního potrubí přilepenými termoizolačními trubicemi z PE tl přes 6 do 9 mm DN přes 45 do 63 mm</t>
  </si>
  <si>
    <t>722181231</t>
  </si>
  <si>
    <t>Ochrana vodovodního potrubí přilepenými termoizolačními trubicemi z PE tl přes 9 do 13 mm DN do 22 mm</t>
  </si>
  <si>
    <t>722181242</t>
  </si>
  <si>
    <t>Ochrana vodovodního potrubí přilepenými termoizolačními trubicemi z PE tl přes 13 do 20 mm DN přes 22 do 45 mm</t>
  </si>
  <si>
    <t>722190401</t>
  </si>
  <si>
    <t>Vyvedení a upevnění výpustku DN do 25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</si>
  <si>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</si>
  <si>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</si>
  <si>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</si>
  <si>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</si>
  <si>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</si>
  <si>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722220231</t>
  </si>
  <si>
    <t>Přechodka dGK PPR PN 20 D 20 x G 1/2" s kovovým vnitřním závitem</t>
  </si>
  <si>
    <t>722220232</t>
  </si>
  <si>
    <t>Přechodka dGK PPR PN 20 D 25 x G 3/4" s kovovým vnitřním závitem</t>
  </si>
  <si>
    <t>722220233</t>
  </si>
  <si>
    <t>Přechodka dGK PPR PN 20 D 32 x G 1" s kovovým vnitřním závitem</t>
  </si>
  <si>
    <t>722220234</t>
  </si>
  <si>
    <t>Přechodka dGK PPR PN 20 D 40 x G 5/4" s kovovým vnitřním závitem</t>
  </si>
  <si>
    <t>722220235</t>
  </si>
  <si>
    <t>Přechodka dGK PPR PN 20 D 50 x G 6/4" s kovovým vnitřním závitem</t>
  </si>
  <si>
    <t>722232043</t>
  </si>
  <si>
    <t>Kohout kulový přímý G 1/2" PN 42 do 185°C vnitřní závit</t>
  </si>
  <si>
    <t>722232044</t>
  </si>
  <si>
    <t>Kohout kulový přímý G 3/4" PN 42 do 185°C vnitřní závit</t>
  </si>
  <si>
    <t>722232045</t>
  </si>
  <si>
    <t>Kohout kulový přímý G 1" PN 42 do 185°C vnitřní závit</t>
  </si>
  <si>
    <t>722232046</t>
  </si>
  <si>
    <t>Kohout kulový přímý G 5/4" PN 42 do 185°C vnitřní závit</t>
  </si>
  <si>
    <t>722232047</t>
  </si>
  <si>
    <t>Kohout kulový přímý G 6/4" PN 42 do 185°C vnitřní závit</t>
  </si>
  <si>
    <t>722250133</t>
  </si>
  <si>
    <t>Hydrantový systém s tvarově stálou hadicí D 25 x 30 m celoplechový</t>
  </si>
  <si>
    <t>722290226</t>
  </si>
  <si>
    <t>Zkouška těsnosti vodovodního potrubí  do DN 50</t>
  </si>
  <si>
    <t>722290234</t>
  </si>
  <si>
    <t>Proplach a dezinfekce vodovodního potrubí do DN 80</t>
  </si>
  <si>
    <t>722290822</t>
  </si>
  <si>
    <t>Přemístění vnitrostaveništní demontovaných hmot pro vnitřní vodovod v objektech v přes 6 do 12 m</t>
  </si>
  <si>
    <t>998722201</t>
  </si>
  <si>
    <t>Přesun hmot procentní pro vnitřní vodovod v objektech v do 6 m</t>
  </si>
  <si>
    <t>725110811</t>
  </si>
  <si>
    <t>Demontáž klozetů splachovací s nádrží</t>
  </si>
  <si>
    <t>725112021</t>
  </si>
  <si>
    <t>Klozet keramický závěsný na nosné stěny s hlubokým splachováním odpad vodorovný</t>
  </si>
  <si>
    <t>725119130.1</t>
  </si>
  <si>
    <t>Montáž klozetového sedátka</t>
  </si>
  <si>
    <t>551673810.1</t>
  </si>
  <si>
    <t>sedátko klozetové s poklopem duroplastové antibacterial</t>
  </si>
  <si>
    <t>725121525</t>
  </si>
  <si>
    <t>Pisoárový záchodek automatický s radarovým senzorem</t>
  </si>
  <si>
    <t>725210821</t>
  </si>
  <si>
    <t>Demontáž umyvadel bez výtokových armatur</t>
  </si>
  <si>
    <t>725211602</t>
  </si>
  <si>
    <t>Umyvadlo keramické připevněné na stěnu šrouby bílé bez krytu na sifon 550 mm</t>
  </si>
  <si>
    <t>725211703</t>
  </si>
  <si>
    <t>Umývátko keramické bílé stěnové šířky 450 mm připevněné na stěnu šrouby</t>
  </si>
  <si>
    <t>725241212</t>
  </si>
  <si>
    <t>Vanička sprchová z litého polymermramoru čtvercová 800x800 mm</t>
  </si>
  <si>
    <t>725241213</t>
  </si>
  <si>
    <t>Vanička sprchová z litého polymermramoru čtvercová 900x900 mm</t>
  </si>
  <si>
    <t>725244122</t>
  </si>
  <si>
    <t>Dveře sprchové rámové se skleněnou výplní tl. 5 mm otvíravé dvoukřídlové do niky na vaničku šířky 800 mm</t>
  </si>
  <si>
    <t>725244123</t>
  </si>
  <si>
    <t>Dveře sprchové rámové se skleněnou výplní tl. 5 mm otvíravé dvoukřídlové do niky na vaničku šířky 900 mm</t>
  </si>
  <si>
    <t>725319111</t>
  </si>
  <si>
    <t>Montáž dřezu ostatních typů - dodávka stavba</t>
  </si>
  <si>
    <t>725330830</t>
  </si>
  <si>
    <t>Demontáž výlevka</t>
  </si>
  <si>
    <t>725331111.1</t>
  </si>
  <si>
    <t>Výlevka závěsná bez výtokových armatur keramická se sklopnou plastovou mřížkou 425 mm, odpad DN100</t>
  </si>
  <si>
    <t>725590812</t>
  </si>
  <si>
    <t>Přemístění vnitrostaveništní demontovaných zařizovacích předmětů v objektech v přes 6 do 12 m</t>
  </si>
  <si>
    <t>725813111</t>
  </si>
  <si>
    <t>Ventil rohový bez připojovací trubičky nebo flexi hadičky G 1/2</t>
  </si>
  <si>
    <t>725813112</t>
  </si>
  <si>
    <t>Ventil rohový pračkový G 3/4</t>
  </si>
  <si>
    <t>725819401.1</t>
  </si>
  <si>
    <t>Montáž flexi hadičky 1/2</t>
  </si>
  <si>
    <t>55190005</t>
  </si>
  <si>
    <t>flexi hadice ohebná k baterii D 8x12mm F 1/2"xM10 500mm</t>
  </si>
  <si>
    <t>725820801</t>
  </si>
  <si>
    <t>Demontáž baterie nástěnné do G 3 / 4</t>
  </si>
  <si>
    <t>725820802</t>
  </si>
  <si>
    <t>Demontáž baterie stojánkové do jednoho otvoru</t>
  </si>
  <si>
    <t>725821315</t>
  </si>
  <si>
    <t>Baterie dřezová nástěnná páková s otáčivým plochým ústím a délkou ramínka 200 mm</t>
  </si>
  <si>
    <t>725821316</t>
  </si>
  <si>
    <t>Baterie dřezová nástěnná páková s otáčivým plochým ústím a délkou ramínka 300 mm</t>
  </si>
  <si>
    <t>725821325</t>
  </si>
  <si>
    <t>Baterie dřezová stojánková páková s otáčivým kulatým ústím a délkou ramínka 220 mm</t>
  </si>
  <si>
    <t>725822611</t>
  </si>
  <si>
    <t>Baterie umyvadlová stojánková páková bez výpusti</t>
  </si>
  <si>
    <t>725841311</t>
  </si>
  <si>
    <t>Baterie sprchové nástěnné pákové</t>
  </si>
  <si>
    <t>725849410</t>
  </si>
  <si>
    <t>Montáž sprchové soupravy</t>
  </si>
  <si>
    <t>551928540</t>
  </si>
  <si>
    <t>růžice sprchová, třípolohová</t>
  </si>
  <si>
    <t>551928560</t>
  </si>
  <si>
    <t>hadice sprchová kovová chromovaná délka 150 cm</t>
  </si>
  <si>
    <t>551455316</t>
  </si>
  <si>
    <t>držák sprchy chrom</t>
  </si>
  <si>
    <t>725859102</t>
  </si>
  <si>
    <t>Montáž ventilů odpadních do DN 50 pro zařizovací předměty</t>
  </si>
  <si>
    <t>551601260</t>
  </si>
  <si>
    <t>výpusť umyvadlová clik-clak</t>
  </si>
  <si>
    <t>551602401</t>
  </si>
  <si>
    <t>ventil dřezový DN50 se zátkou</t>
  </si>
  <si>
    <t>725861102</t>
  </si>
  <si>
    <t>Zápachová uzávěrka pro umyvadla DN 40</t>
  </si>
  <si>
    <t>725862103</t>
  </si>
  <si>
    <t>Zápachová uzávěrka pro dřezy DN 40/50</t>
  </si>
  <si>
    <t>725865312</t>
  </si>
  <si>
    <t>Zápachová uzávěrka sprchových van DN 40/50 s kulovým kloubem na odtoku a odpadním ventilem</t>
  </si>
  <si>
    <t>725865411</t>
  </si>
  <si>
    <t>Zápachová uzávěrka pisoárová DN 32/40</t>
  </si>
  <si>
    <t>998725203</t>
  </si>
  <si>
    <t>Přesun hmot procentní pro zařizovací předměty v objektech v do 24 m</t>
  </si>
  <si>
    <t>726</t>
  </si>
  <si>
    <t>Zdravotechnika - předstěnové instalace</t>
  </si>
  <si>
    <t>726131032</t>
  </si>
  <si>
    <t>Instalační předstěna - výlevka s ovládáním zepředu v 1480 mm závěsný do lehkých stěn</t>
  </si>
  <si>
    <t>726131041</t>
  </si>
  <si>
    <t>Instalační předstěna - klozet závěsný v 1120 mm s ovládáním zepředu do lehkých stěn s kovovou kcí</t>
  </si>
  <si>
    <t>726191001</t>
  </si>
  <si>
    <t>Zvukoizolační souprava pro klozet a bidet</t>
  </si>
  <si>
    <t>726191002</t>
  </si>
  <si>
    <t>Souprava pro předstěnovou montáž</t>
  </si>
  <si>
    <t>726191003</t>
  </si>
  <si>
    <t>Tlačítko pro závěsný klozet</t>
  </si>
  <si>
    <t>998726211</t>
  </si>
  <si>
    <t>Přesun hmot procentní pro instalační prefabrikáty v objektech v do 6 m</t>
  </si>
  <si>
    <t>727</t>
  </si>
  <si>
    <t>Zdravotechnika - požární ochrana</t>
  </si>
  <si>
    <t>727.10</t>
  </si>
  <si>
    <t>Prostup potrubí do D 54 mm stěnou požární odolnost do EI 120</t>
  </si>
  <si>
    <t>727.11</t>
  </si>
  <si>
    <t>Prostup potrubí do D 100 mm stěnou požární odolnost do EI 120</t>
  </si>
  <si>
    <t>727.50</t>
  </si>
  <si>
    <t>Prostup potrubí do D 54 mm stropem požární odolnost do EI 120</t>
  </si>
  <si>
    <t>727.55</t>
  </si>
  <si>
    <t>Trubní ucpávka plastového potrubí D 75 mm stropem požární odolnost EI 120</t>
  </si>
  <si>
    <t>727.61</t>
  </si>
  <si>
    <t>prostup stropem - protipožární manžeta D 100 mm z jedné strany dělící konstrukce požární odolnost do EI 120</t>
  </si>
  <si>
    <t>HZS</t>
  </si>
  <si>
    <t>Hodinové zúčtovací sazby</t>
  </si>
  <si>
    <t>HZS2491</t>
  </si>
  <si>
    <t>Hodinová zúčtovací sazba dělník zednických výpomocí</t>
  </si>
  <si>
    <t>262144</t>
  </si>
  <si>
    <t>08 - EPS</t>
  </si>
  <si>
    <t xml:space="preserve">D1 - Elektrická požární signalizace - doplnění </t>
  </si>
  <si>
    <t xml:space="preserve">Elektrická požární signalizace - doplnění </t>
  </si>
  <si>
    <t>Pol106</t>
  </si>
  <si>
    <t>Teplotní hlásič 55°C třída A2S</t>
  </si>
  <si>
    <t>Pol107</t>
  </si>
  <si>
    <t>Optický detektor kouře</t>
  </si>
  <si>
    <t>Pol108</t>
  </si>
  <si>
    <t>Optický detektor kouře v kombinaci s teplotním hlásičem</t>
  </si>
  <si>
    <t>Pol109</t>
  </si>
  <si>
    <t>Montáž hlásiče automatického bodového</t>
  </si>
  <si>
    <t>Pol110</t>
  </si>
  <si>
    <t>Standardní patice, bílá, karta XPERT</t>
  </si>
  <si>
    <t>Pol111</t>
  </si>
  <si>
    <t>Hluboká patice s izolátorem, bílá, karta XPERT</t>
  </si>
  <si>
    <t>Pol112</t>
  </si>
  <si>
    <t>Montáž soklu hlásiče nebo patice</t>
  </si>
  <si>
    <t>Pol113</t>
  </si>
  <si>
    <t>Adresovatelný tlačítkový hlásič. Dle norem ČSN EN 54-11 a ČSN EN 54-17.</t>
  </si>
  <si>
    <t>Pol114</t>
  </si>
  <si>
    <t>Montáž tlačítkového hlásiče se sklíčkem</t>
  </si>
  <si>
    <t>Pol115</t>
  </si>
  <si>
    <t>2 kopplery 1x IN+1x OUT s aktivovatelným izolátorem v krytu (lineární hlásič)</t>
  </si>
  <si>
    <t>Pol116</t>
  </si>
  <si>
    <t>Montáž vstupně výstupního reléového prvku 4 kontakty s krytem</t>
  </si>
  <si>
    <t>Pol117</t>
  </si>
  <si>
    <t>Připojení kontaktu ovládaného nebo monitorovaného</t>
  </si>
  <si>
    <t>Pol118</t>
  </si>
  <si>
    <t>Vyhodnocovací jednotka - teplotní požární lineární hlásič třídy B, max. délka kabelu 1.500 m, indikace místa přehřátí na displeji, krytí až IP65</t>
  </si>
  <si>
    <t>Pol119</t>
  </si>
  <si>
    <t>Montáž vyhodnocovací jednotky lineárního teplotního hlásiče</t>
  </si>
  <si>
    <t>Pol120</t>
  </si>
  <si>
    <t>Detekční kabel pro teplotní lineární hlásič, provozní teplota -30 až +58°C, reakční teplota 67°C +- 4°C, 2 kroucené izolované vodiče s vnitřním odporem jedné žíly 285Ohm/km, nylonový plášť kabelu černé barvy</t>
  </si>
  <si>
    <t>Pol121</t>
  </si>
  <si>
    <t>Montáž kabelu senzorového</t>
  </si>
  <si>
    <t>Pol122</t>
  </si>
  <si>
    <t>Plastová příchytka teplotního kabelu</t>
  </si>
  <si>
    <t>Pol123</t>
  </si>
  <si>
    <t>Montáž příchytky pro teplotní kabely</t>
  </si>
  <si>
    <t>Pol124</t>
  </si>
  <si>
    <t>Koppler 1x IN+1x OUT s aktivovatelným izolátorem v krytu</t>
  </si>
  <si>
    <t>Pol125</t>
  </si>
  <si>
    <t>Koppler 2x IN+1x OUT 230 V s aktivovatelným izolátorem v krytu</t>
  </si>
  <si>
    <t>Pol126</t>
  </si>
  <si>
    <t>Spínaný zdroj 27,6Vss/4,2A (5A krátkodobě) pro EPS, aku max. 2 x 17 Ah</t>
  </si>
  <si>
    <t>Pol127</t>
  </si>
  <si>
    <t>Montáž napájecího zdroje pro ústřednu EPS dle EN54-4</t>
  </si>
  <si>
    <t>Pol128</t>
  </si>
  <si>
    <t>Akumulátor 12V/17Ah se šroubovými svorkami M5 a životností až 5 let, VdS</t>
  </si>
  <si>
    <t>Pol129</t>
  </si>
  <si>
    <t>Montáž akumulátoru 2x12 V pro ústřednu EPS</t>
  </si>
  <si>
    <t>Pol130</t>
  </si>
  <si>
    <t>Zkušební plyn pro optickokouřové hlásiče, obsah 250 ml</t>
  </si>
  <si>
    <t>Pol131</t>
  </si>
  <si>
    <t>Samolepící popisky s adresací hlásičů</t>
  </si>
  <si>
    <t>sada</t>
  </si>
  <si>
    <t>Pol132</t>
  </si>
  <si>
    <t>Siréna dle EN54-3 červená (bílá), 32 tónů, 2 úrovně hlasitosti, vysoká patice</t>
  </si>
  <si>
    <t>Pol133</t>
  </si>
  <si>
    <t>Montáž sirény nebo majáku nebo signalizace</t>
  </si>
  <si>
    <t>Pol134</t>
  </si>
  <si>
    <t>Multi-protokolová linková deska F1 2 kruhy/4 odbočky Apollo/</t>
  </si>
  <si>
    <t>Pol135</t>
  </si>
  <si>
    <t>Montáž rozšiřující karty do ústředny EPS</t>
  </si>
  <si>
    <t>Pol136</t>
  </si>
  <si>
    <t>Univerzální Obslužné Pole Požární Ochrany (OPPO) dle DIN 14661:2001, český popis</t>
  </si>
  <si>
    <t>Pol137</t>
  </si>
  <si>
    <t>Montáž ovládacího panelu požární ochrany</t>
  </si>
  <si>
    <t>Pol138</t>
  </si>
  <si>
    <t>Součinnost se smluvní servisní firmou při napojení sítě ústředen</t>
  </si>
  <si>
    <t>Pol139</t>
  </si>
  <si>
    <t>Programování základních parametrů ústředny EPS</t>
  </si>
  <si>
    <t>Pol140</t>
  </si>
  <si>
    <t>Programování a oživení systému na jeden detektor EPS (adresu)</t>
  </si>
  <si>
    <t>Pol141</t>
  </si>
  <si>
    <t>SW nastavení přenosových kódů na stanoviště trvalé obsluhy EPS</t>
  </si>
  <si>
    <t>Pol142</t>
  </si>
  <si>
    <t>Výchozí revize systému EPS na jeden detektor (adresu)</t>
  </si>
  <si>
    <t>Pol143</t>
  </si>
  <si>
    <t>Provedení koordinační funkční zkoušky EPS</t>
  </si>
  <si>
    <t>Pol144</t>
  </si>
  <si>
    <t>Provedení zkoušky TIČR pro EPS</t>
  </si>
  <si>
    <t>Pol145</t>
  </si>
  <si>
    <t>Kabel sdělovací JB-Y(St)Y 1x2x0,8 pro požární hlásiče, CPR třída Eca</t>
  </si>
  <si>
    <t>Pol146</t>
  </si>
  <si>
    <t>Kabel sdělovací stíněný J-H(St)H 1x2x0.8  B2ca s1d1a1, s Al stíněním, s malým množstvím uvolněného tepla v případě požáru</t>
  </si>
  <si>
    <t>Pol147</t>
  </si>
  <si>
    <t>Kabel sdělovací 1x2x0,8 SSKFH–V180 P30-R, B2ca s1d1a1, s Al stíněním, s malým množstvím uvolněného tepla v případě požáru a se zachováním funkční schopnosti kabelového systému.</t>
  </si>
  <si>
    <t>Pol148</t>
  </si>
  <si>
    <t>Kabel sdělovací 2x2x0,8 SSKFH–V180 P30-R, B2ca s1d1a1, s Al stíněním, s malým množstvím uvolněného tepla v případě požáru a se zachováním funkční schopnosti kabelového systému.</t>
  </si>
  <si>
    <t>Pol149</t>
  </si>
  <si>
    <t>Montáž kabelů sdělovacích pro vnitřní rozvody do 15 žil</t>
  </si>
  <si>
    <t>Pol150</t>
  </si>
  <si>
    <t>Kabel sdělovací 10x2x0,8 SSKFH–V180 P30-R, B2ca s1d1a1, s Al stíněním, s malým množstvím uvolněného tepla v případě požáru a se zachováním funkční schopnosti kabelového systému.</t>
  </si>
  <si>
    <t>Pol151</t>
  </si>
  <si>
    <t>Montáž kabelů sdělovacích pro vnitřní rozvody přes 15 žil</t>
  </si>
  <si>
    <t>Pol152</t>
  </si>
  <si>
    <t>Kabel silový 2x1,5 RE, 1-CSKH-V180 P60-R,B2ca s1d1a1,s malým množstvím uvolněného tepla v případě požáru a se zachováním funkční schopnosti kabelového systému.</t>
  </si>
  <si>
    <t>Pol153</t>
  </si>
  <si>
    <t>Montáž kabel Cu plný kulatý žíla 2x1,5 až 6 mm2 uložený pevně</t>
  </si>
  <si>
    <t>Pol154</t>
  </si>
  <si>
    <t>Požárně odolná krabice P90-R 176x126x90 se svorkovnicí</t>
  </si>
  <si>
    <t>Pol155</t>
  </si>
  <si>
    <t>Montáž instalační krabice s požární odolností</t>
  </si>
  <si>
    <t>Pol156</t>
  </si>
  <si>
    <t xml:space="preserve">Požárně odolná trasa normové nosné konstrukce sestava kabelových lávek - svislé uložení, stoupající trasa. Kabelová lávka 60x150 včetně závěsných bodů po max. 1200 mm, certifikovaný kryt kabelových příchytek (náhrada za odlehčovací oblouk), certifikované </t>
  </si>
  <si>
    <t>Pol157</t>
  </si>
  <si>
    <t>Montáž kabelové stoupací trasy úplné včetně uchycení kabelů a požárního odlehčení v tahu</t>
  </si>
  <si>
    <t>Pol158</t>
  </si>
  <si>
    <t>Trubka elektroinstalační ohebná D25 mm střední mechanická odolnost 750N bezhalogenová</t>
  </si>
  <si>
    <t>Pol159</t>
  </si>
  <si>
    <t>Montáž trubek pro slaboproud plastových ohebných uložených pod omítku</t>
  </si>
  <si>
    <t>Pol160</t>
  </si>
  <si>
    <t>Trubka elektroinstalační ohebná bezhalogenová D25 mm střední mechanická odolnost 750N + příchytky</t>
  </si>
  <si>
    <t>Pol161</t>
  </si>
  <si>
    <t>Montáž trubek pro slaboproud plastových ohebných uložených volně na příchytky</t>
  </si>
  <si>
    <t>Pol162</t>
  </si>
  <si>
    <t>Bezhalogenová trasa - sestava trubek a příchytek OMEGA vodorovné umístění na strop či stěnu. Trubka PVC 25HF, příchytka po max. 60 cm, do trubky 1 kabel.</t>
  </si>
  <si>
    <t>Pol163</t>
  </si>
  <si>
    <t>Montáž trubek pro slaboproud plastových pevných uložených na příchytky</t>
  </si>
  <si>
    <t>Pol164</t>
  </si>
  <si>
    <t>Požárně odolná trasa - kabelové certifikované příchytky na kabel včetně kotvy (vrutu) do betonu, montáž po max.30cm</t>
  </si>
  <si>
    <t>Pol165</t>
  </si>
  <si>
    <t>Montáž požárně odolých tras - kabelové certifikované příchytky na kabel včetně kotvy (vrutu)</t>
  </si>
  <si>
    <t>Pol166</t>
  </si>
  <si>
    <t>Kabelové štítky dle požadavku ČSN 33 2000-5-52 ed.2, čl. NA.4.5.2.5</t>
  </si>
  <si>
    <t>Pol167</t>
  </si>
  <si>
    <t>Prorážení otvorů a ostatní bourací práce pro montáž trubek a kabelů do hloubky přes 3 do 5 cm a šířky přes 5 do 7 cm</t>
  </si>
  <si>
    <t>Pol168</t>
  </si>
  <si>
    <t>Prorážení otvorů a ostatní bourací práce bourání podlah a mazanin betonových, tloušťky 15-30 cm</t>
  </si>
  <si>
    <t>Pol169</t>
  </si>
  <si>
    <t>Vyplnění otvorů pro montáž trubek a kabelů</t>
  </si>
  <si>
    <t>Pol170</t>
  </si>
  <si>
    <t>Protipožární utěsnění kabelových prostupů dle ČSN 33 2000-5-52 ed.2</t>
  </si>
  <si>
    <t>Pol171</t>
  </si>
  <si>
    <t>Provedení protipožárního zabezpečení prostupů EI30 pomocí minerální plsti 140kg/m3 a protipožárního povlaku, provedení oprávněnou osobou včetně certifikátu</t>
  </si>
  <si>
    <t>Pol172</t>
  </si>
  <si>
    <t>Vodič ohebný ZŽ s Cu jádrem propojovací pro 450/750V 6mm2</t>
  </si>
  <si>
    <t>Pol173</t>
  </si>
  <si>
    <t>Montáž ochranného pospojování pevně</t>
  </si>
  <si>
    <t>Pol174</t>
  </si>
  <si>
    <t>Značení trasy vedení pro slaboproud</t>
  </si>
  <si>
    <t>Pol175</t>
  </si>
  <si>
    <t>Drobný pomocný materiál (vruty, kotvy, hmoždinky, pásky, tmel ...)</t>
  </si>
  <si>
    <t>Pol176</t>
  </si>
  <si>
    <t>Proměření kabeláže před kompletací</t>
  </si>
  <si>
    <t>Pol177</t>
  </si>
  <si>
    <t>Koordinace při realizaci zakázky s ostatními profesemi</t>
  </si>
  <si>
    <t>Pol178</t>
  </si>
  <si>
    <t>Likvidace odpadů včetně úklidu staveniště</t>
  </si>
  <si>
    <t>Pol179</t>
  </si>
  <si>
    <t>Doprava a mimostaveništní přesuny</t>
  </si>
  <si>
    <t>Pol180</t>
  </si>
  <si>
    <t>Zpracování projektové dokumentace skutečného provedení</t>
  </si>
  <si>
    <t>Pol181</t>
  </si>
  <si>
    <t>Pronájem lešení, montážních plošin a montážní práce ve výškách</t>
  </si>
  <si>
    <t>Pol182</t>
  </si>
  <si>
    <t>Dodavatelská dokumentace EPS a ZDP, včetně schémat zapojení, návody, zaškolení obsluhy</t>
  </si>
  <si>
    <t>Pol183</t>
  </si>
  <si>
    <t>Dokumentace skutečného provedení ve 3 výtiscích</t>
  </si>
  <si>
    <t>09 - ODVOD TEPLA A KOUŘE</t>
  </si>
  <si>
    <t>D1 - VENTILÁTORY PRO ODVOD TEPLA A KOUŘE</t>
  </si>
  <si>
    <t xml:space="preserve">D2 - KLAPKY </t>
  </si>
  <si>
    <t xml:space="preserve">D3 - OVLÁDÁNÍ ZOKT </t>
  </si>
  <si>
    <t>D4 - MONTÁŽ, DOPRAVNÉ, JEŘÁB</t>
  </si>
  <si>
    <t>VENTILÁTORY PRO ODVOD TEPLA A KOUŘE</t>
  </si>
  <si>
    <t>Pol184</t>
  </si>
  <si>
    <t>Stěnový požární odvodní ventilátor  - osazený samostatně ovládaným tepelně a zvukově izolovaným krytem   (FLAPEM)  - Rw = 28dB - U = 1,36W/m2K - F300. - 27.500m3/h; 50Pa - konkrétní  RAL není požadována</t>
  </si>
  <si>
    <t xml:space="preserve">KLAPKY </t>
  </si>
  <si>
    <t>Pol185</t>
  </si>
  <si>
    <t>Lamelové okno pro přívod vzduchu pro osazení do stěny COLT typ COLTLITE.   Rám a lamely okna se skládají z hliníkových profilů s přerušenými tepelnými mosty. Provedení lamel: - jednoduché zasklení -- sendvičový panel U = 2,03W/m2K  Rw = 38dB lamely jsou u</t>
  </si>
  <si>
    <t xml:space="preserve">OVLÁDÁNÍ ZOKT </t>
  </si>
  <si>
    <t>Pol186</t>
  </si>
  <si>
    <t>Řídící a vyhodnocovací centrála ZOKT  k ventilátorům pro odvod kouře,tepla,  -  napojení na EPS.  • napájení ovládacího panelu – 3x400V -  požárně odolný kabe • (napojeno na náhradní zdroj) -  požárně odolný kabel • doba zálohování -  min.30min  • napojen</t>
  </si>
  <si>
    <t>Pol187</t>
  </si>
  <si>
    <t>Nouzová tlačítka</t>
  </si>
  <si>
    <t>MONTÁŽ, DOPRAVNÉ, JEŘÁB</t>
  </si>
  <si>
    <t>Pol188</t>
  </si>
  <si>
    <t>Zapojení, uvedení do provozu, funkční zkoušky</t>
  </si>
  <si>
    <t>Paušál</t>
  </si>
  <si>
    <t>Pol189</t>
  </si>
  <si>
    <t>Dokladová část, výchozí revizní zprávy</t>
  </si>
  <si>
    <t>Pol190</t>
  </si>
  <si>
    <t>Projekt skutečného provedení</t>
  </si>
  <si>
    <t>Pol191</t>
  </si>
  <si>
    <t>Odborné stanovisko TIČR</t>
  </si>
  <si>
    <t>Pol192</t>
  </si>
  <si>
    <t>Zaškolení obsluhy</t>
  </si>
  <si>
    <t>Pol193</t>
  </si>
  <si>
    <t>Svislá a vodorovná doprava, lešení, montážní plošiny</t>
  </si>
  <si>
    <t>10 - EI-SPCM</t>
  </si>
  <si>
    <t>D1 - SPCM - Materiál nosný - výroba elektrotechnická</t>
  </si>
  <si>
    <t>D2 - Elektroinstalace</t>
  </si>
  <si>
    <t>D3 - Bleskosvody</t>
  </si>
  <si>
    <t>D4 - Ostatní</t>
  </si>
  <si>
    <t>SPCM - Materiál nosný - výroba elektrotechnická</t>
  </si>
  <si>
    <t>Elektroinstalace</t>
  </si>
  <si>
    <t>Pol194</t>
  </si>
  <si>
    <t>Silový kabel CYKY</t>
  </si>
  <si>
    <t>Poznámka k položce:
CYKY-J 2x1,5</t>
  </si>
  <si>
    <t>Pol195</t>
  </si>
  <si>
    <t>Poznámka k položce:
CYKY-J 3x1,5</t>
  </si>
  <si>
    <t>Pol196</t>
  </si>
  <si>
    <t>Poznámka k položce:
CYKY-J 3x2,5</t>
  </si>
  <si>
    <t>Pol197</t>
  </si>
  <si>
    <t>Poznámka k položce:
CYKY-J 5x1,5</t>
  </si>
  <si>
    <t>Pol198</t>
  </si>
  <si>
    <t>Poznámka k položce:
CYKY-J 5x2,5</t>
  </si>
  <si>
    <t>Pol199</t>
  </si>
  <si>
    <t>Poznámka k položce:
CYKY-J 5x4</t>
  </si>
  <si>
    <t>Pol200</t>
  </si>
  <si>
    <t>Poznámka k položce:
CYKY-J 5x6</t>
  </si>
  <si>
    <t>Pol201</t>
  </si>
  <si>
    <t>Poznámka k položce:
CYKY-J 4x10</t>
  </si>
  <si>
    <t>Pol202</t>
  </si>
  <si>
    <t>Poznámka k položce:
CYKY-J 5x10</t>
  </si>
  <si>
    <t>Pol203</t>
  </si>
  <si>
    <t>Poznámka k položce:
CYKY-J 5x16</t>
  </si>
  <si>
    <t>Pol204</t>
  </si>
  <si>
    <t>Poznámka k položce:
CYKY-J 4x25</t>
  </si>
  <si>
    <t>Pol205</t>
  </si>
  <si>
    <t>Poznámka k položce:
CYKY-J 5x35</t>
  </si>
  <si>
    <t>Pol206</t>
  </si>
  <si>
    <t>Poznámka k položce:
1-CYKY 3x185+95</t>
  </si>
  <si>
    <t>Pol207</t>
  </si>
  <si>
    <t>Kabel silový 1-CXKH-R, B2ca(s1,d0)</t>
  </si>
  <si>
    <t>Poznámka k položce:
1-CXKH-R 3x1,5</t>
  </si>
  <si>
    <t>Pol208</t>
  </si>
  <si>
    <t>Poznámka k položce:
1-CXKH-R 5x1,5</t>
  </si>
  <si>
    <t>Pol209</t>
  </si>
  <si>
    <t>Poznámka k položce:
1-CXKH-R 3x2,5</t>
  </si>
  <si>
    <t>Pol210</t>
  </si>
  <si>
    <t>Poznámka k položce:
1-CXKH-R 5x4</t>
  </si>
  <si>
    <t>Pol211</t>
  </si>
  <si>
    <t>Kabel silový 1-CXKH-V-J P60-R, B2ca(s1,d0)</t>
  </si>
  <si>
    <t>Poznámka k položce:
1-CXKH-V-J P60-R 5x1,5</t>
  </si>
  <si>
    <t>Pol212</t>
  </si>
  <si>
    <t>Poznámka k položce:
1-CXKH-V-J P60-R 7x1,5</t>
  </si>
  <si>
    <t>Pol213</t>
  </si>
  <si>
    <t>Poznámka k položce:
1-CXKH-V-J P60-R 2x2,5</t>
  </si>
  <si>
    <t>Pol214</t>
  </si>
  <si>
    <t>Poznámka k položce:
1-CXKH-V-J P60-R 4x10</t>
  </si>
  <si>
    <t>Pol215</t>
  </si>
  <si>
    <t>Poznámka k položce:
1-CXKH-V-J P60-R 4x25</t>
  </si>
  <si>
    <t>Pol216</t>
  </si>
  <si>
    <t>Silový vodič H07V-U</t>
  </si>
  <si>
    <t>Poznámka k položce:
H07V-K 6 ZŽ</t>
  </si>
  <si>
    <t>Pol217</t>
  </si>
  <si>
    <t>Silový vodič H07V-K</t>
  </si>
  <si>
    <t>Poznámka k položce:
H07V-K 10 ZŽ</t>
  </si>
  <si>
    <t>Pol218</t>
  </si>
  <si>
    <t>Poznámka k položce:
H07V-K 16 ZŽ</t>
  </si>
  <si>
    <t>Pol219</t>
  </si>
  <si>
    <t>Poznámka k položce:
H07V-K 25 ZŽ</t>
  </si>
  <si>
    <t>Pol220</t>
  </si>
  <si>
    <t>Sdělovací kabel UTP – pro struktur kabeláž</t>
  </si>
  <si>
    <t>Poznámka k položce:
UTP CAT6 LSOH</t>
  </si>
  <si>
    <t>Pol221</t>
  </si>
  <si>
    <t>Sdělovací kabel SYKFY</t>
  </si>
  <si>
    <t>Poznámka k položce:
SYKFY 5x2x0,5</t>
  </si>
  <si>
    <t>Pol222</t>
  </si>
  <si>
    <t>Trubka vrapovaná ohebná, střední tuhost</t>
  </si>
  <si>
    <t>Poznámka k položce:
d = 25/18,3 mm</t>
  </si>
  <si>
    <t>Pol223</t>
  </si>
  <si>
    <t>Trubka vrapovaná ohebná dvouplášťová, HDPE</t>
  </si>
  <si>
    <t>Poznámka k položce:
d = 63/51 mm</t>
  </si>
  <si>
    <t>Pol224</t>
  </si>
  <si>
    <t>Dutinka izolovaná žlutá</t>
  </si>
  <si>
    <t>Poznámka k položce:
6mm2</t>
  </si>
  <si>
    <t>Poznámka k položce:
10mm2</t>
  </si>
  <si>
    <t>Poznámka k položce:
16mm2</t>
  </si>
  <si>
    <t>Pol225</t>
  </si>
  <si>
    <t>Poznámka k položce:
25mm2</t>
  </si>
  <si>
    <t>Pol226</t>
  </si>
  <si>
    <t>Sběrný kabelový držák do podhledu kovový</t>
  </si>
  <si>
    <t>Poznámka k položce:
2 příchytky na 1 m</t>
  </si>
  <si>
    <t>Pol227</t>
  </si>
  <si>
    <t>Normovaná příchytka P90-R, dvojitá</t>
  </si>
  <si>
    <t>Poznámka k položce:
4 příchytky na 1 m</t>
  </si>
  <si>
    <t>Pol228</t>
  </si>
  <si>
    <t>Svorkovnice MET a HOS</t>
  </si>
  <si>
    <t>Poznámka k položce:
EPS 2</t>
  </si>
  <si>
    <t>Pol229</t>
  </si>
  <si>
    <t>Svorkovnice bezšroubová</t>
  </si>
  <si>
    <t>Poznámka k položce:
2 násobná do 2,5 mm2</t>
  </si>
  <si>
    <t>Pol230</t>
  </si>
  <si>
    <t>Poznámka k položce:
3 násobná do 2,5 mm2</t>
  </si>
  <si>
    <t>Pol231</t>
  </si>
  <si>
    <t>Poznámka k položce:
4 násobná do 2,5 mm2</t>
  </si>
  <si>
    <t>Pol232</t>
  </si>
  <si>
    <t>Poznámka k položce:
8 násobná do 1,5 mm2</t>
  </si>
  <si>
    <t>Pol233</t>
  </si>
  <si>
    <t>Svorka uzemňovací na trubky vč. Cu pásky</t>
  </si>
  <si>
    <t>Pol234</t>
  </si>
  <si>
    <t>Krabice do stěny pro EPS2</t>
  </si>
  <si>
    <t>Poznámka k položce:
KO 125 E</t>
  </si>
  <si>
    <t>Pol235</t>
  </si>
  <si>
    <t>Krabice do stěny univerzální spojovací</t>
  </si>
  <si>
    <t>Poznámka k položce:
KU 68-1901</t>
  </si>
  <si>
    <t>Pol236</t>
  </si>
  <si>
    <t>Krabice rozbočná s víčkem IP55, bezhalogenová</t>
  </si>
  <si>
    <t>Pol237</t>
  </si>
  <si>
    <t>Trubka pevná, hrdlová, střední tuhost 3 m</t>
  </si>
  <si>
    <t>Poznámka k položce:
3000/25 mm</t>
  </si>
  <si>
    <t>Pol238</t>
  </si>
  <si>
    <t>Příchytka pro trubku (3 na 1 m trubky)</t>
  </si>
  <si>
    <t>Poznámka k položce:
25 mm</t>
  </si>
  <si>
    <t>Pol239</t>
  </si>
  <si>
    <t>Žlab kabelový 2m + spojovací díly</t>
  </si>
  <si>
    <t>Poznámka k položce:
NKZI 50x250x1,25</t>
  </si>
  <si>
    <t>Pol240</t>
  </si>
  <si>
    <t>Montážní profil, délka 2 m (pro 5 úchytů)</t>
  </si>
  <si>
    <t>Poznámka k položce:
MP 41x21x1.50x2000</t>
  </si>
  <si>
    <t>Pol241</t>
  </si>
  <si>
    <t>Závitová tyč k závěsům žlabů + hmoždinky</t>
  </si>
  <si>
    <t>Poznámka k položce:
M10</t>
  </si>
  <si>
    <t>Pol242</t>
  </si>
  <si>
    <t>Spínač č. 1 přístroj</t>
  </si>
  <si>
    <t>Pol243</t>
  </si>
  <si>
    <t>Spínač č. 5 přístroj</t>
  </si>
  <si>
    <t>Pol244</t>
  </si>
  <si>
    <t>Spínač č. 6 přístroj</t>
  </si>
  <si>
    <t>Pol245</t>
  </si>
  <si>
    <t>Spínač č. 6+6 přístroj</t>
  </si>
  <si>
    <t>Pol246</t>
  </si>
  <si>
    <t>Spínač č. 7 přístroj</t>
  </si>
  <si>
    <t>Pol247</t>
  </si>
  <si>
    <t>Spínač č. 1, přisazený, IP44</t>
  </si>
  <si>
    <t>Pol248</t>
  </si>
  <si>
    <t>Spínač 3P, 690V, 25-63A v krabici</t>
  </si>
  <si>
    <t>Pol249</t>
  </si>
  <si>
    <t>SA1-3 2tlačítkový ovladač ve skříňce, IP44</t>
  </si>
  <si>
    <t>Pol250</t>
  </si>
  <si>
    <t>Spínač TOTAL / CENTRAL STOP přisazené s krytem</t>
  </si>
  <si>
    <t>Pol251</t>
  </si>
  <si>
    <t>Kryt spínače celý</t>
  </si>
  <si>
    <t>Pol252</t>
  </si>
  <si>
    <t>Kryt spínače 1/2</t>
  </si>
  <si>
    <t>Pol253</t>
  </si>
  <si>
    <t>Zásuvka 230V/16A</t>
  </si>
  <si>
    <t>Pol254</t>
  </si>
  <si>
    <t>Zásuvka 230V/16A dvojitá</t>
  </si>
  <si>
    <t>Pol255</t>
  </si>
  <si>
    <t>Zásuvka 400V/32A,IP44</t>
  </si>
  <si>
    <t>Pol256</t>
  </si>
  <si>
    <t>Zásuvka datová RJ45, STP cat.6</t>
  </si>
  <si>
    <t>Pol257</t>
  </si>
  <si>
    <t>Zásuvka datová 2xRJ45, STP cat.6</t>
  </si>
  <si>
    <t>Pol258</t>
  </si>
  <si>
    <t>Konektor RJ45 CAT6 STP + převlečná ochrana</t>
  </si>
  <si>
    <t>Poznámka k položce:
KRJS45/6SLD</t>
  </si>
  <si>
    <t>Pol259</t>
  </si>
  <si>
    <t>Rámeček 1</t>
  </si>
  <si>
    <t>Pol260</t>
  </si>
  <si>
    <t>LED sv. podhled. 600x600mm,1x LED 48W, 4249 lm</t>
  </si>
  <si>
    <t>Poznámka k položce:
A</t>
  </si>
  <si>
    <t>Pol261</t>
  </si>
  <si>
    <t>LED sv. přisaz. 4x LED, 11,5W, 1093,5lm, 3000K</t>
  </si>
  <si>
    <t>Poznámka k položce:
B</t>
  </si>
  <si>
    <t>Pol262</t>
  </si>
  <si>
    <t>LED sv. průmyslové, 1x LED, 58W, 6849lm, 4000K, IP54</t>
  </si>
  <si>
    <t>Poznámka k položce:
C</t>
  </si>
  <si>
    <t>Pol263</t>
  </si>
  <si>
    <t>LED sv. 1x E27, polykarbonát, mléčný kryt, 1x LED 15W, IP43</t>
  </si>
  <si>
    <t>Poznámka k položce:
D</t>
  </si>
  <si>
    <t>Pol264</t>
  </si>
  <si>
    <t>LED sv. 2x E27, polykarbonát, mléčný kryt, 2x LED 15W, IP43</t>
  </si>
  <si>
    <t>Poznámka k položce:
E</t>
  </si>
  <si>
    <t>Pol265</t>
  </si>
  <si>
    <t>Nouzové svítidlo 230V, LED 8W, 60min., s akum., IP 44</t>
  </si>
  <si>
    <t>Pol266</t>
  </si>
  <si>
    <t>LED pásek podlinka 14W/1m + lišta + vč spínání</t>
  </si>
  <si>
    <t>Bleskosvody</t>
  </si>
  <si>
    <t>Pol267</t>
  </si>
  <si>
    <t>Drát zemnící nerez 10 mm</t>
  </si>
  <si>
    <t>Pol268</t>
  </si>
  <si>
    <t>Drát AlMgSi 8 mm</t>
  </si>
  <si>
    <t>Pol269</t>
  </si>
  <si>
    <t>Zemnící pásek FeZn 30x4 mm</t>
  </si>
  <si>
    <t>Pol270</t>
  </si>
  <si>
    <t>Jímací tyč JT 1,5 AlMgSi</t>
  </si>
  <si>
    <t>Pol271</t>
  </si>
  <si>
    <t>Svorka SJ 1b</t>
  </si>
  <si>
    <t>Pol272</t>
  </si>
  <si>
    <t>Svorka SU</t>
  </si>
  <si>
    <t>Pol273</t>
  </si>
  <si>
    <t>Svorka S0</t>
  </si>
  <si>
    <t>Pol274</t>
  </si>
  <si>
    <t>Svorka SR2a</t>
  </si>
  <si>
    <t>Pol275</t>
  </si>
  <si>
    <t>Svorka SR3a</t>
  </si>
  <si>
    <t>Pol276</t>
  </si>
  <si>
    <t>Držák vedení PV21 na ploché střechy</t>
  </si>
  <si>
    <t>Pol277</t>
  </si>
  <si>
    <t>Podpěra vedení PV 1p-55</t>
  </si>
  <si>
    <t>Pol278</t>
  </si>
  <si>
    <t>Zaváděcí tyč nerez 16x1500mm se ZS</t>
  </si>
  <si>
    <t>Pol279</t>
  </si>
  <si>
    <t>prořez 8% na materiál</t>
  </si>
  <si>
    <t>Pol280</t>
  </si>
  <si>
    <t>doplňkový elektroinstalační a zdící materiál (hmoždinky, sádra, jádrová omítka, štuk, barva apod.)</t>
  </si>
  <si>
    <t>Pol281</t>
  </si>
  <si>
    <t>Materiál podružný 3% z materiálu nosného</t>
  </si>
  <si>
    <t>11 - EI - 21M</t>
  </si>
  <si>
    <t>D1 - 21-M – Elektromontáže</t>
  </si>
  <si>
    <t>D2 - 1.Elektroinstalace</t>
  </si>
  <si>
    <t>D3 - 2.Bleskosvody – montáž</t>
  </si>
  <si>
    <t>D4 - 3.Montáž ostatního zařízení</t>
  </si>
  <si>
    <t>D5 - 4.Montáž rozvaděčů – kompletace, osazení</t>
  </si>
  <si>
    <t>D6 - 6.Zednické přípomoce</t>
  </si>
  <si>
    <t>D7 - 7.Ostatní</t>
  </si>
  <si>
    <t>21-M – Elektromontáže</t>
  </si>
  <si>
    <t>1.Elektroinstalace</t>
  </si>
  <si>
    <t>Pol282</t>
  </si>
  <si>
    <t>Silový kabel CYKY do 2,5 mm2</t>
  </si>
  <si>
    <t>Pol283</t>
  </si>
  <si>
    <t>Silový kabel CYKY do 6 mm2</t>
  </si>
  <si>
    <t>Pol284</t>
  </si>
  <si>
    <t>Silový kabel CYKY do 25 mm2</t>
  </si>
  <si>
    <t>Pol285</t>
  </si>
  <si>
    <t>Silový kabel CYKY do 35 mm2</t>
  </si>
  <si>
    <t>Pol286</t>
  </si>
  <si>
    <t>Silový kabel CYKY do 185 mm2</t>
  </si>
  <si>
    <t>Pol287</t>
  </si>
  <si>
    <t>Vodič SLP – uložení do trubky</t>
  </si>
  <si>
    <t>Pol288</t>
  </si>
  <si>
    <t>Trubka vrapovaná ohebná 25 mm</t>
  </si>
  <si>
    <t>Pol289</t>
  </si>
  <si>
    <t>Trubka vrapovaná dvouplášťová 63 mm</t>
  </si>
  <si>
    <t>Pol290</t>
  </si>
  <si>
    <t>Montáž krabice se zapojením</t>
  </si>
  <si>
    <t>Pol291</t>
  </si>
  <si>
    <t>Montáž trubka 25 mm na příchytky</t>
  </si>
  <si>
    <t>Pol292</t>
  </si>
  <si>
    <t>Montáž žlab kabelový</t>
  </si>
  <si>
    <t>Pol293</t>
  </si>
  <si>
    <t>Montáž závěs kabelový</t>
  </si>
  <si>
    <t>Pol294</t>
  </si>
  <si>
    <t>Pol295</t>
  </si>
  <si>
    <t>Montáž spínače zapuštěného, řaz. 1</t>
  </si>
  <si>
    <t>Pol296</t>
  </si>
  <si>
    <t>Montáž spínače zapuštěného, řaz. 5</t>
  </si>
  <si>
    <t>Pol297</t>
  </si>
  <si>
    <t>Montáž spínače zapuštěného, řaz. 6 ,7</t>
  </si>
  <si>
    <t>Pol298</t>
  </si>
  <si>
    <t>Montáž přisazeného tlačítka TOTAL STOP, SA1-3</t>
  </si>
  <si>
    <t>Pol299</t>
  </si>
  <si>
    <t>Montáž spínač 3P, 690V, 25-63A v krabici</t>
  </si>
  <si>
    <t>Pol300</t>
  </si>
  <si>
    <t>Montáž zásuvky zapuštěné 2P+PE</t>
  </si>
  <si>
    <t>Pol301</t>
  </si>
  <si>
    <t>Montáž zásuvky zapuštěné 2x(2P+PE)</t>
  </si>
  <si>
    <t>Pol302</t>
  </si>
  <si>
    <t>Montáž zásuvky nástěnné 3P+N +PE</t>
  </si>
  <si>
    <t>Pol303</t>
  </si>
  <si>
    <t>Montáž zásuvky datové 2xRJ45</t>
  </si>
  <si>
    <t>Pol304</t>
  </si>
  <si>
    <t>Montáž LED svítidla stropního / nástěnného přisazeného</t>
  </si>
  <si>
    <t>2.Bleskosvody – montáž</t>
  </si>
  <si>
    <t>Pol305</t>
  </si>
  <si>
    <t>Vedení uzemnění v zemi FeZN drát do 120 mm2</t>
  </si>
  <si>
    <t>Pol306</t>
  </si>
  <si>
    <t>Vodiče svodové FeZn D do 10,Al 10,Cu 8 +podpěry</t>
  </si>
  <si>
    <t>Pol307</t>
  </si>
  <si>
    <t>Svorka hromosvodová do 2 šroubů /SS, SZ, SO/</t>
  </si>
  <si>
    <t>Pol308</t>
  </si>
  <si>
    <t>Svorka hromosvodová nad 2 šrouby /ST, SJ, SR, atd/</t>
  </si>
  <si>
    <t>Pol309</t>
  </si>
  <si>
    <t>Montáž jímací tyče 1,5</t>
  </si>
  <si>
    <t>3.Montáž ostatního zařízení</t>
  </si>
  <si>
    <t>Pol310</t>
  </si>
  <si>
    <t>Přístupový systém</t>
  </si>
  <si>
    <t>Pol311</t>
  </si>
  <si>
    <t>Systém nouzové signalizace</t>
  </si>
  <si>
    <t>4.Montáž rozvaděčů – kompletace, osazení</t>
  </si>
  <si>
    <t>Pol312</t>
  </si>
  <si>
    <t>Rozvaděč R1.2 EMD (doplnění)</t>
  </si>
  <si>
    <t>Pol313</t>
  </si>
  <si>
    <t>Rozvaděč R3</t>
  </si>
  <si>
    <t>Pol314</t>
  </si>
  <si>
    <t>Rozvaděč RJ</t>
  </si>
  <si>
    <t>Pol315</t>
  </si>
  <si>
    <t>Rozvaděč RK (doplnění)</t>
  </si>
  <si>
    <t>Pol316</t>
  </si>
  <si>
    <t>Rozvaděč RK1</t>
  </si>
  <si>
    <t>Pol317</t>
  </si>
  <si>
    <t>Rozvaděč RP</t>
  </si>
  <si>
    <t>Pol318</t>
  </si>
  <si>
    <t>Rozvaděč RVZT</t>
  </si>
  <si>
    <t>Pol319</t>
  </si>
  <si>
    <t>Rozvaděč datový (doplnění)</t>
  </si>
  <si>
    <t>6.Zednické přípomoce</t>
  </si>
  <si>
    <t>Pol320</t>
  </si>
  <si>
    <t>Sekání drážky v cihle (do šíře 50mm, do hl.40mm) (m)</t>
  </si>
  <si>
    <t>Pol321</t>
  </si>
  <si>
    <t>Vykroužení kapsy pro krabici v cihle (do pr.80mm) (m)</t>
  </si>
  <si>
    <t>7.Ostatní</t>
  </si>
  <si>
    <t>Pol322</t>
  </si>
  <si>
    <t>Pravida M PPV</t>
  </si>
  <si>
    <t>12 - EI - Zařízení</t>
  </si>
  <si>
    <t xml:space="preserve">D1 - </t>
  </si>
  <si>
    <t>D2 - Rozvaděč RJ</t>
  </si>
  <si>
    <t>D3 - Rozvaděč R1.2 EMG (doplnění)</t>
  </si>
  <si>
    <t>D4 - Rozvaděč R3</t>
  </si>
  <si>
    <t>D5 - Rozvaděč RK (doplnění)</t>
  </si>
  <si>
    <t>D6 - Rozvaděč RK1</t>
  </si>
  <si>
    <t>D7 - Rozvaděč RP</t>
  </si>
  <si>
    <t>D8 - Rozvaděč RVZT</t>
  </si>
  <si>
    <t>D9 - Rozvaděč datový (doplnění)</t>
  </si>
  <si>
    <t>D10 - Přístupový systém</t>
  </si>
  <si>
    <t>D11 - Systém nouzové signalizace</t>
  </si>
  <si>
    <t>D12 - Ostatní</t>
  </si>
  <si>
    <t>Pol323</t>
  </si>
  <si>
    <t>Skříňový rozvaděč 600+2000+300, IP43/20</t>
  </si>
  <si>
    <t>Pol324</t>
  </si>
  <si>
    <t>Pojistkový odpínač pro válcové pojistky C14, 3-pól</t>
  </si>
  <si>
    <t>Pol325</t>
  </si>
  <si>
    <t>Svodič přepětí třídy T1+T2 (B+C), 4-pól sada pro TN-S</t>
  </si>
  <si>
    <t>Pol326</t>
  </si>
  <si>
    <t>Jistič AZ, char. B, 3-pólový, In=63A, Icu=15kA</t>
  </si>
  <si>
    <t>Pol327</t>
  </si>
  <si>
    <t>Jistič FAZ, char B, 1-pólový, In=10A, Icu=15kA</t>
  </si>
  <si>
    <t>Pol328</t>
  </si>
  <si>
    <t>Chránič s nadproud. och. FRB, typ A, char C, 3P, In=20A</t>
  </si>
  <si>
    <t>Pol329</t>
  </si>
  <si>
    <t>Chránič s nadproud. och. FRB, typ A, char B, 1P+N, In=10A</t>
  </si>
  <si>
    <t>Pol330</t>
  </si>
  <si>
    <t>Chránič s nadproud. och. FRB, typ A, char B, 1P+N, In=16A</t>
  </si>
  <si>
    <t>Pol331</t>
  </si>
  <si>
    <t>Vypínací spoušť pro FAZ, Uc=110-415V AC</t>
  </si>
  <si>
    <t>Pol332</t>
  </si>
  <si>
    <t>Pojistková vložka PV14 14x50 mm, 50A</t>
  </si>
  <si>
    <t>Pol333</t>
  </si>
  <si>
    <t>Propojovací lišta 1m, 3pól, In=80A, 16mm2</t>
  </si>
  <si>
    <t>Pol334</t>
  </si>
  <si>
    <t>Propojovací lišta 56M, 1L N 2L N 3L N, In=80A, 16mm2</t>
  </si>
  <si>
    <t>Pol335</t>
  </si>
  <si>
    <t>Zaslepovací pás max. délka 1m, pro výřezy 45mm, bílý</t>
  </si>
  <si>
    <t>Rozvaděč R1.2 EMG (doplnění)</t>
  </si>
  <si>
    <t>Pol336</t>
  </si>
  <si>
    <t>Jistič FAZ, char B, 1-pólový, In=32A, Icu=15kA</t>
  </si>
  <si>
    <t>Pol337</t>
  </si>
  <si>
    <t>Jistič FAZ, char B, 1-pólový, In=2A, Icu=15kA</t>
  </si>
  <si>
    <t>Pol338</t>
  </si>
  <si>
    <t>Jistič FAZ, char B, 1-pólový, In=6A, Icu=15kA</t>
  </si>
  <si>
    <t>Pol339</t>
  </si>
  <si>
    <t>Jistič FAZ, char B, 1-pólový, In=16A, Icu=15kA</t>
  </si>
  <si>
    <t>Pol340</t>
  </si>
  <si>
    <t>Spínací hodiny denní, 16A</t>
  </si>
  <si>
    <t>Pol341</t>
  </si>
  <si>
    <t>Stykač 2P, 16A</t>
  </si>
  <si>
    <t>Pol342</t>
  </si>
  <si>
    <t>ES710/5000</t>
  </si>
  <si>
    <t>Pol343</t>
  </si>
  <si>
    <t>MTP STW2 230/0,05A</t>
  </si>
  <si>
    <t>Pol344</t>
  </si>
  <si>
    <t>Hlídač izolačního stavu MED 427P-2</t>
  </si>
  <si>
    <t>Pol345</t>
  </si>
  <si>
    <t>Rozvaděč 600+600+150, IP40/20, EI30 DP1</t>
  </si>
  <si>
    <t>Pol346</t>
  </si>
  <si>
    <t>Jistič AZ, char B, 3P, In=63A, Icu=15kA</t>
  </si>
  <si>
    <t>Pol347</t>
  </si>
  <si>
    <t>Jistič AZ, char. B, 3-pólový, In=40A, Icu=15kA</t>
  </si>
  <si>
    <t>Pol348</t>
  </si>
  <si>
    <t>Jistič AZ, char. C, 3-pólový, In=40A, Icu=15kA</t>
  </si>
  <si>
    <t>Pol349</t>
  </si>
  <si>
    <t>Jistič, 3-pólový, In=315A</t>
  </si>
  <si>
    <t>Pol350</t>
  </si>
  <si>
    <t>Skříňový rozvaděč 1000+2000+400, IP54/20</t>
  </si>
  <si>
    <t>Pol351</t>
  </si>
  <si>
    <t>Jistič FAZ, char C, 1-pólový, In=16A, Icu=15kA</t>
  </si>
  <si>
    <t>Pol352</t>
  </si>
  <si>
    <t>Jistič AZ, char. B, 3-pólový, In=125A, Icu=15kA</t>
  </si>
  <si>
    <t>Pol353</t>
  </si>
  <si>
    <t>Chránič s nadproud. och. FRB, typ A, char C, 1P+N, In=16A</t>
  </si>
  <si>
    <t>Pol354</t>
  </si>
  <si>
    <t>Stykač 3P, 25A</t>
  </si>
  <si>
    <t>Pol355</t>
  </si>
  <si>
    <t>Rozvaděč nástěnný 600+1200+200, IP40/20, EI45 DP1</t>
  </si>
  <si>
    <t>Pol356</t>
  </si>
  <si>
    <t>Jistič FAZ, char B, 1-pólový, In=1A, Icu=15kA</t>
  </si>
  <si>
    <t>Pol357</t>
  </si>
  <si>
    <t>Pomocné relé 2 přep., 10A</t>
  </si>
  <si>
    <t>D8</t>
  </si>
  <si>
    <t>Pol358</t>
  </si>
  <si>
    <t>Rozvaděč nástěnný 600+1200+200, IP40/20</t>
  </si>
  <si>
    <t>Pol359</t>
  </si>
  <si>
    <t>Jistič FAZ, char. C, 3-pólový, In=16A, Icu=15kA</t>
  </si>
  <si>
    <t>Pol360</t>
  </si>
  <si>
    <t>Jistič FAZ, char. C, 3-pólový, In=20A, Icu=15kA</t>
  </si>
  <si>
    <t>Pol361</t>
  </si>
  <si>
    <t>Jistič FAZ, char. C, 3-pólový, In=25A, Icu=15kA</t>
  </si>
  <si>
    <t>Pol362</t>
  </si>
  <si>
    <t>Jistič AZ, char. B, 3-pólový, In=80A, Icu=15kA</t>
  </si>
  <si>
    <t>Pol363</t>
  </si>
  <si>
    <t>Chránič s nadproud. och. FRB, typ A, char B, 3P, In=16A</t>
  </si>
  <si>
    <t>Pol364</t>
  </si>
  <si>
    <t>Chránič s nadproud. och. FRB, typ A, char B, 3P, In=25A</t>
  </si>
  <si>
    <t>D9</t>
  </si>
  <si>
    <t>Pol365</t>
  </si>
  <si>
    <t>Patch panel pro 24 portů, Cat.6, 0,5U, 19" rackmount</t>
  </si>
  <si>
    <t>Pol366</t>
  </si>
  <si>
    <t>Keystone do Patch panelu cat.6</t>
  </si>
  <si>
    <t>Pol367</t>
  </si>
  <si>
    <t>Vyvazovací panel, 19" rackmount</t>
  </si>
  <si>
    <t>Pol368</t>
  </si>
  <si>
    <t>Vyvazovací háček 4x4cm</t>
  </si>
  <si>
    <t>Pol369</t>
  </si>
  <si>
    <t>1G patch kabel CAT6 STP LSOH, 0,5m, 1m</t>
  </si>
  <si>
    <t>D10</t>
  </si>
  <si>
    <t>Pol370</t>
  </si>
  <si>
    <t>Komunikační klient TCP/IP-RS485</t>
  </si>
  <si>
    <t>Pol371</t>
  </si>
  <si>
    <t>Řídící jednotka</t>
  </si>
  <si>
    <t>Pol372</t>
  </si>
  <si>
    <t>Napájecí zdroj zálohovaný 12V 5A včetne AKU</t>
  </si>
  <si>
    <t>Pol373</t>
  </si>
  <si>
    <t>Bezkontaktní karty</t>
  </si>
  <si>
    <t>Pol374</t>
  </si>
  <si>
    <t>Klientský server pro ACS paramtry dle použíteho systému</t>
  </si>
  <si>
    <t>Pol375</t>
  </si>
  <si>
    <t>Softwarové vybavení pro databázy, karet</t>
  </si>
  <si>
    <t>Pol376</t>
  </si>
  <si>
    <t>Napojení el. zámků, dveří</t>
  </si>
  <si>
    <t>Pol377</t>
  </si>
  <si>
    <t>Snímač karet</t>
  </si>
  <si>
    <t>Pol378</t>
  </si>
  <si>
    <t>Elektrický zámek, 12V DC, U= otevírá</t>
  </si>
  <si>
    <t>Pol379</t>
  </si>
  <si>
    <t>Elektrický zámek - reverzní, 12V DC, U= zavřeno</t>
  </si>
  <si>
    <t>Pol380</t>
  </si>
  <si>
    <t>Interkom (dveřní komunikátor)</t>
  </si>
  <si>
    <t>Pol381</t>
  </si>
  <si>
    <t>Tlačítko otevírání dveří - rozpínací kontakt</t>
  </si>
  <si>
    <t>Pol382</t>
  </si>
  <si>
    <t>AX svorkovnice rozhraní + krabice</t>
  </si>
  <si>
    <t>Pol383</t>
  </si>
  <si>
    <t>Ostatní položky (oživení, revize)</t>
  </si>
  <si>
    <t>D11</t>
  </si>
  <si>
    <t>Pol384</t>
  </si>
  <si>
    <t>Napáječ NP-07</t>
  </si>
  <si>
    <t>Pol385</t>
  </si>
  <si>
    <t>Alarmová jednotka AL-07</t>
  </si>
  <si>
    <t>Pol386</t>
  </si>
  <si>
    <t>Služební jednotka SJ-07</t>
  </si>
  <si>
    <t>Pol387</t>
  </si>
  <si>
    <t>Signalizační svítidlo SV-07</t>
  </si>
  <si>
    <t>Pol388</t>
  </si>
  <si>
    <t>Zásuvka účastníka ZÚ-07</t>
  </si>
  <si>
    <t>Pol389</t>
  </si>
  <si>
    <t>Volací tlačítko VS-07</t>
  </si>
  <si>
    <t>Pol390</t>
  </si>
  <si>
    <t>D12</t>
  </si>
  <si>
    <t>Pol391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</si>
</sst>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0" xfId="0" applyFont="1" applyAlignment="1">
      <alignment vertical="top" wrapText="1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4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4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46" t="s">
        <v>5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30" t="s">
        <v>14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R5" s="21"/>
      <c r="BE5" s="227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32" t="s">
        <v>17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R6" s="21"/>
      <c r="BE6" s="228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28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28"/>
      <c r="BS8" s="18" t="s">
        <v>6</v>
      </c>
    </row>
    <row r="9" spans="2:71" s="1" customFormat="1" ht="14.45" customHeight="1">
      <c r="B9" s="21"/>
      <c r="AR9" s="21"/>
      <c r="BE9" s="228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28"/>
      <c r="BS10" s="18" t="s">
        <v>6</v>
      </c>
    </row>
    <row r="11" spans="2:71" s="1" customFormat="1" ht="18.4" customHeight="1">
      <c r="B11" s="21"/>
      <c r="E11" s="26" t="s">
        <v>21</v>
      </c>
      <c r="AK11" s="28" t="s">
        <v>26</v>
      </c>
      <c r="AN11" s="26" t="s">
        <v>1</v>
      </c>
      <c r="AR11" s="21"/>
      <c r="BE11" s="228"/>
      <c r="BS11" s="18" t="s">
        <v>6</v>
      </c>
    </row>
    <row r="12" spans="2:71" s="1" customFormat="1" ht="6.95" customHeight="1">
      <c r="B12" s="21"/>
      <c r="AR12" s="21"/>
      <c r="BE12" s="228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25</v>
      </c>
      <c r="AN13" s="30" t="s">
        <v>28</v>
      </c>
      <c r="AR13" s="21"/>
      <c r="BE13" s="228"/>
      <c r="BS13" s="18" t="s">
        <v>6</v>
      </c>
    </row>
    <row r="14" spans="2:71" ht="12.75">
      <c r="B14" s="21"/>
      <c r="E14" s="233" t="s">
        <v>28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8" t="s">
        <v>26</v>
      </c>
      <c r="AN14" s="30" t="s">
        <v>28</v>
      </c>
      <c r="AR14" s="21"/>
      <c r="BE14" s="228"/>
      <c r="BS14" s="18" t="s">
        <v>6</v>
      </c>
    </row>
    <row r="15" spans="2:71" s="1" customFormat="1" ht="6.95" customHeight="1">
      <c r="B15" s="21"/>
      <c r="AR15" s="21"/>
      <c r="BE15" s="228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25</v>
      </c>
      <c r="AN16" s="26" t="s">
        <v>30</v>
      </c>
      <c r="AR16" s="21"/>
      <c r="BE16" s="228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26</v>
      </c>
      <c r="AN17" s="26" t="s">
        <v>1</v>
      </c>
      <c r="AR17" s="21"/>
      <c r="BE17" s="228"/>
      <c r="BS17" s="18" t="s">
        <v>32</v>
      </c>
    </row>
    <row r="18" spans="2:71" s="1" customFormat="1" ht="6.95" customHeight="1">
      <c r="B18" s="21"/>
      <c r="AR18" s="21"/>
      <c r="BE18" s="228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228"/>
      <c r="BS19" s="18" t="s">
        <v>6</v>
      </c>
    </row>
    <row r="20" spans="2:71" s="1" customFormat="1" ht="18.4" customHeight="1">
      <c r="B20" s="21"/>
      <c r="E20" s="26" t="s">
        <v>34</v>
      </c>
      <c r="AK20" s="28" t="s">
        <v>26</v>
      </c>
      <c r="AN20" s="26" t="s">
        <v>1</v>
      </c>
      <c r="AR20" s="21"/>
      <c r="BE20" s="228"/>
      <c r="BS20" s="18" t="s">
        <v>32</v>
      </c>
    </row>
    <row r="21" spans="2:57" s="1" customFormat="1" ht="6.95" customHeight="1">
      <c r="B21" s="21"/>
      <c r="AR21" s="21"/>
      <c r="BE21" s="228"/>
    </row>
    <row r="22" spans="2:57" s="1" customFormat="1" ht="12" customHeight="1">
      <c r="B22" s="21"/>
      <c r="D22" s="28" t="s">
        <v>35</v>
      </c>
      <c r="AR22" s="21"/>
      <c r="BE22" s="228"/>
    </row>
    <row r="23" spans="2:57" s="1" customFormat="1" ht="16.5" customHeight="1">
      <c r="B23" s="21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R23" s="21"/>
      <c r="BE23" s="228"/>
    </row>
    <row r="24" spans="2:57" s="1" customFormat="1" ht="6.95" customHeight="1">
      <c r="B24" s="21"/>
      <c r="AR24" s="21"/>
      <c r="BE24" s="228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8"/>
    </row>
    <row r="26" spans="1:57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6">
        <f>ROUND(AG94,2)</f>
        <v>0</v>
      </c>
      <c r="AL26" s="237"/>
      <c r="AM26" s="237"/>
      <c r="AN26" s="237"/>
      <c r="AO26" s="237"/>
      <c r="AP26" s="33"/>
      <c r="AQ26" s="33"/>
      <c r="AR26" s="34"/>
      <c r="BE26" s="228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8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8" t="s">
        <v>37</v>
      </c>
      <c r="M28" s="238"/>
      <c r="N28" s="238"/>
      <c r="O28" s="238"/>
      <c r="P28" s="238"/>
      <c r="Q28" s="33"/>
      <c r="R28" s="33"/>
      <c r="S28" s="33"/>
      <c r="T28" s="33"/>
      <c r="U28" s="33"/>
      <c r="V28" s="33"/>
      <c r="W28" s="238" t="s">
        <v>38</v>
      </c>
      <c r="X28" s="238"/>
      <c r="Y28" s="238"/>
      <c r="Z28" s="238"/>
      <c r="AA28" s="238"/>
      <c r="AB28" s="238"/>
      <c r="AC28" s="238"/>
      <c r="AD28" s="238"/>
      <c r="AE28" s="238"/>
      <c r="AF28" s="33"/>
      <c r="AG28" s="33"/>
      <c r="AH28" s="33"/>
      <c r="AI28" s="33"/>
      <c r="AJ28" s="33"/>
      <c r="AK28" s="238" t="s">
        <v>39</v>
      </c>
      <c r="AL28" s="238"/>
      <c r="AM28" s="238"/>
      <c r="AN28" s="238"/>
      <c r="AO28" s="238"/>
      <c r="AP28" s="33"/>
      <c r="AQ28" s="33"/>
      <c r="AR28" s="34"/>
      <c r="BE28" s="228"/>
    </row>
    <row r="29" spans="2:57" s="3" customFormat="1" ht="14.45" customHeight="1">
      <c r="B29" s="38"/>
      <c r="D29" s="28" t="s">
        <v>40</v>
      </c>
      <c r="F29" s="28" t="s">
        <v>41</v>
      </c>
      <c r="L29" s="241">
        <v>0.21</v>
      </c>
      <c r="M29" s="240"/>
      <c r="N29" s="240"/>
      <c r="O29" s="240"/>
      <c r="P29" s="240"/>
      <c r="W29" s="239">
        <f>ROUND(AZ94,2)</f>
        <v>0</v>
      </c>
      <c r="X29" s="240"/>
      <c r="Y29" s="240"/>
      <c r="Z29" s="240"/>
      <c r="AA29" s="240"/>
      <c r="AB29" s="240"/>
      <c r="AC29" s="240"/>
      <c r="AD29" s="240"/>
      <c r="AE29" s="240"/>
      <c r="AK29" s="239">
        <f>ROUND(AV94,2)</f>
        <v>0</v>
      </c>
      <c r="AL29" s="240"/>
      <c r="AM29" s="240"/>
      <c r="AN29" s="240"/>
      <c r="AO29" s="240"/>
      <c r="AR29" s="38"/>
      <c r="BE29" s="229"/>
    </row>
    <row r="30" spans="2:57" s="3" customFormat="1" ht="14.45" customHeight="1">
      <c r="B30" s="38"/>
      <c r="F30" s="28" t="s">
        <v>42</v>
      </c>
      <c r="L30" s="241">
        <v>0.15</v>
      </c>
      <c r="M30" s="240"/>
      <c r="N30" s="240"/>
      <c r="O30" s="240"/>
      <c r="P30" s="240"/>
      <c r="W30" s="239">
        <f>ROUND(BA94,2)</f>
        <v>0</v>
      </c>
      <c r="X30" s="240"/>
      <c r="Y30" s="240"/>
      <c r="Z30" s="240"/>
      <c r="AA30" s="240"/>
      <c r="AB30" s="240"/>
      <c r="AC30" s="240"/>
      <c r="AD30" s="240"/>
      <c r="AE30" s="240"/>
      <c r="AK30" s="239">
        <f>ROUND(AW94,2)</f>
        <v>0</v>
      </c>
      <c r="AL30" s="240"/>
      <c r="AM30" s="240"/>
      <c r="AN30" s="240"/>
      <c r="AO30" s="240"/>
      <c r="AR30" s="38"/>
      <c r="BE30" s="229"/>
    </row>
    <row r="31" spans="2:57" s="3" customFormat="1" ht="14.45" customHeight="1" hidden="1">
      <c r="B31" s="38"/>
      <c r="F31" s="28" t="s">
        <v>43</v>
      </c>
      <c r="L31" s="241">
        <v>0.21</v>
      </c>
      <c r="M31" s="240"/>
      <c r="N31" s="240"/>
      <c r="O31" s="240"/>
      <c r="P31" s="240"/>
      <c r="W31" s="239">
        <f>ROUND(BB94,2)</f>
        <v>0</v>
      </c>
      <c r="X31" s="240"/>
      <c r="Y31" s="240"/>
      <c r="Z31" s="240"/>
      <c r="AA31" s="240"/>
      <c r="AB31" s="240"/>
      <c r="AC31" s="240"/>
      <c r="AD31" s="240"/>
      <c r="AE31" s="240"/>
      <c r="AK31" s="239">
        <v>0</v>
      </c>
      <c r="AL31" s="240"/>
      <c r="AM31" s="240"/>
      <c r="AN31" s="240"/>
      <c r="AO31" s="240"/>
      <c r="AR31" s="38"/>
      <c r="BE31" s="229"/>
    </row>
    <row r="32" spans="2:57" s="3" customFormat="1" ht="14.45" customHeight="1" hidden="1">
      <c r="B32" s="38"/>
      <c r="F32" s="28" t="s">
        <v>44</v>
      </c>
      <c r="L32" s="241">
        <v>0.15</v>
      </c>
      <c r="M32" s="240"/>
      <c r="N32" s="240"/>
      <c r="O32" s="240"/>
      <c r="P32" s="240"/>
      <c r="W32" s="239">
        <f>ROUND(BC94,2)</f>
        <v>0</v>
      </c>
      <c r="X32" s="240"/>
      <c r="Y32" s="240"/>
      <c r="Z32" s="240"/>
      <c r="AA32" s="240"/>
      <c r="AB32" s="240"/>
      <c r="AC32" s="240"/>
      <c r="AD32" s="240"/>
      <c r="AE32" s="240"/>
      <c r="AK32" s="239">
        <v>0</v>
      </c>
      <c r="AL32" s="240"/>
      <c r="AM32" s="240"/>
      <c r="AN32" s="240"/>
      <c r="AO32" s="240"/>
      <c r="AR32" s="38"/>
      <c r="BE32" s="229"/>
    </row>
    <row r="33" spans="2:57" s="3" customFormat="1" ht="14.45" customHeight="1" hidden="1">
      <c r="B33" s="38"/>
      <c r="F33" s="28" t="s">
        <v>45</v>
      </c>
      <c r="L33" s="241">
        <v>0</v>
      </c>
      <c r="M33" s="240"/>
      <c r="N33" s="240"/>
      <c r="O33" s="240"/>
      <c r="P33" s="240"/>
      <c r="W33" s="239">
        <f>ROUND(BD94,2)</f>
        <v>0</v>
      </c>
      <c r="X33" s="240"/>
      <c r="Y33" s="240"/>
      <c r="Z33" s="240"/>
      <c r="AA33" s="240"/>
      <c r="AB33" s="240"/>
      <c r="AC33" s="240"/>
      <c r="AD33" s="240"/>
      <c r="AE33" s="240"/>
      <c r="AK33" s="239">
        <v>0</v>
      </c>
      <c r="AL33" s="240"/>
      <c r="AM33" s="240"/>
      <c r="AN33" s="240"/>
      <c r="AO33" s="240"/>
      <c r="AR33" s="38"/>
      <c r="BE33" s="229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8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45" t="s">
        <v>48</v>
      </c>
      <c r="Y35" s="243"/>
      <c r="Z35" s="243"/>
      <c r="AA35" s="243"/>
      <c r="AB35" s="243"/>
      <c r="AC35" s="41"/>
      <c r="AD35" s="41"/>
      <c r="AE35" s="41"/>
      <c r="AF35" s="41"/>
      <c r="AG35" s="41"/>
      <c r="AH35" s="41"/>
      <c r="AI35" s="41"/>
      <c r="AJ35" s="41"/>
      <c r="AK35" s="242">
        <f>SUM(AK26:AK33)</f>
        <v>0</v>
      </c>
      <c r="AL35" s="243"/>
      <c r="AM35" s="243"/>
      <c r="AN35" s="243"/>
      <c r="AO35" s="244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2:44" ht="11.25">
      <c r="B50" s="21"/>
      <c r="AR50" s="21"/>
    </row>
    <row r="51" spans="2:44" ht="11.25">
      <c r="B51" s="21"/>
      <c r="AR51" s="21"/>
    </row>
    <row r="52" spans="2:44" ht="11.25">
      <c r="B52" s="21"/>
      <c r="AR52" s="21"/>
    </row>
    <row r="53" spans="2:44" ht="11.25">
      <c r="B53" s="21"/>
      <c r="AR53" s="21"/>
    </row>
    <row r="54" spans="2:44" ht="11.25">
      <c r="B54" s="21"/>
      <c r="AR54" s="21"/>
    </row>
    <row r="55" spans="2:44" ht="11.25">
      <c r="B55" s="21"/>
      <c r="AR55" s="21"/>
    </row>
    <row r="56" spans="2:44" ht="11.25">
      <c r="B56" s="21"/>
      <c r="AR56" s="21"/>
    </row>
    <row r="57" spans="2:44" ht="11.25">
      <c r="B57" s="21"/>
      <c r="AR57" s="21"/>
    </row>
    <row r="58" spans="2:44" ht="11.25">
      <c r="B58" s="21"/>
      <c r="AR58" s="21"/>
    </row>
    <row r="59" spans="2:44" ht="11.25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2:44" ht="11.25">
      <c r="B61" s="21"/>
      <c r="AR61" s="21"/>
    </row>
    <row r="62" spans="2:44" ht="11.25">
      <c r="B62" s="21"/>
      <c r="AR62" s="21"/>
    </row>
    <row r="63" spans="2:44" ht="11.25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1.25">
      <c r="B65" s="21"/>
      <c r="AR65" s="21"/>
    </row>
    <row r="66" spans="2:44" ht="11.25">
      <c r="B66" s="21"/>
      <c r="AR66" s="21"/>
    </row>
    <row r="67" spans="2:44" ht="11.25">
      <c r="B67" s="21"/>
      <c r="AR67" s="21"/>
    </row>
    <row r="68" spans="2:44" ht="11.25">
      <c r="B68" s="21"/>
      <c r="AR68" s="21"/>
    </row>
    <row r="69" spans="2:44" ht="11.25">
      <c r="B69" s="21"/>
      <c r="AR69" s="21"/>
    </row>
    <row r="70" spans="2:44" ht="11.25">
      <c r="B70" s="21"/>
      <c r="AR70" s="21"/>
    </row>
    <row r="71" spans="2:44" ht="11.25">
      <c r="B71" s="21"/>
      <c r="AR71" s="21"/>
    </row>
    <row r="72" spans="2:44" ht="11.25">
      <c r="B72" s="21"/>
      <c r="AR72" s="21"/>
    </row>
    <row r="73" spans="2:44" ht="11.25">
      <c r="B73" s="21"/>
      <c r="AR73" s="21"/>
    </row>
    <row r="74" spans="2:44" ht="11.25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ARK22-06-06</v>
      </c>
      <c r="AR84" s="52"/>
    </row>
    <row r="85" spans="2:44" s="5" customFormat="1" ht="36.95" customHeight="1">
      <c r="B85" s="53"/>
      <c r="C85" s="54" t="s">
        <v>16</v>
      </c>
      <c r="L85" s="224" t="str">
        <f>K6</f>
        <v>Nemocnice ČEské Budějovice a.s.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52" t="str">
        <f>IF(AN8="","",AN8)</f>
        <v>6. 6. 2022</v>
      </c>
      <c r="AN87" s="252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53" t="str">
        <f>IF(E17="","",E17)</f>
        <v>ARKUS5 s.r.o.</v>
      </c>
      <c r="AN89" s="254"/>
      <c r="AO89" s="254"/>
      <c r="AP89" s="254"/>
      <c r="AQ89" s="33"/>
      <c r="AR89" s="34"/>
      <c r="AS89" s="257" t="s">
        <v>56</v>
      </c>
      <c r="AT89" s="25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53" t="str">
        <f>IF(E20="","",E20)</f>
        <v>lacko.ondrej@seznam.cz</v>
      </c>
      <c r="AN90" s="254"/>
      <c r="AO90" s="254"/>
      <c r="AP90" s="254"/>
      <c r="AQ90" s="33"/>
      <c r="AR90" s="34"/>
      <c r="AS90" s="259"/>
      <c r="AT90" s="26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9"/>
      <c r="AT91" s="26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19" t="s">
        <v>57</v>
      </c>
      <c r="D92" s="220"/>
      <c r="E92" s="220"/>
      <c r="F92" s="220"/>
      <c r="G92" s="220"/>
      <c r="H92" s="61"/>
      <c r="I92" s="223" t="s">
        <v>58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49" t="s">
        <v>59</v>
      </c>
      <c r="AH92" s="220"/>
      <c r="AI92" s="220"/>
      <c r="AJ92" s="220"/>
      <c r="AK92" s="220"/>
      <c r="AL92" s="220"/>
      <c r="AM92" s="220"/>
      <c r="AN92" s="223" t="s">
        <v>60</v>
      </c>
      <c r="AO92" s="220"/>
      <c r="AP92" s="255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26">
        <f>ROUND(AG95,2)</f>
        <v>0</v>
      </c>
      <c r="AH94" s="226"/>
      <c r="AI94" s="226"/>
      <c r="AJ94" s="226"/>
      <c r="AK94" s="226"/>
      <c r="AL94" s="226"/>
      <c r="AM94" s="226"/>
      <c r="AN94" s="261">
        <f aca="true" t="shared" si="0" ref="AN94:AN107">SUM(AG94,AT94)</f>
        <v>0</v>
      </c>
      <c r="AO94" s="261"/>
      <c r="AP94" s="261"/>
      <c r="AQ94" s="73" t="s">
        <v>1</v>
      </c>
      <c r="AR94" s="69"/>
      <c r="AS94" s="74">
        <f>ROUND(AS95,2)</f>
        <v>0</v>
      </c>
      <c r="AT94" s="75">
        <f aca="true" t="shared" si="1" ref="AT94:AT107"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2:91" s="7" customFormat="1" ht="37.5" customHeight="1">
      <c r="B95" s="80"/>
      <c r="C95" s="81"/>
      <c r="D95" s="221" t="s">
        <v>80</v>
      </c>
      <c r="E95" s="221"/>
      <c r="F95" s="221"/>
      <c r="G95" s="221"/>
      <c r="H95" s="221"/>
      <c r="I95" s="82"/>
      <c r="J95" s="221" t="s">
        <v>81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50">
        <f>ROUND(SUM(AG96:AG107),2)</f>
        <v>0</v>
      </c>
      <c r="AH95" s="251"/>
      <c r="AI95" s="251"/>
      <c r="AJ95" s="251"/>
      <c r="AK95" s="251"/>
      <c r="AL95" s="251"/>
      <c r="AM95" s="251"/>
      <c r="AN95" s="256">
        <f t="shared" si="0"/>
        <v>0</v>
      </c>
      <c r="AO95" s="251"/>
      <c r="AP95" s="251"/>
      <c r="AQ95" s="83" t="s">
        <v>82</v>
      </c>
      <c r="AR95" s="80"/>
      <c r="AS95" s="84">
        <f>ROUND(SUM(AS96:AS107),2)</f>
        <v>0</v>
      </c>
      <c r="AT95" s="85">
        <f t="shared" si="1"/>
        <v>0</v>
      </c>
      <c r="AU95" s="86">
        <f>ROUND(SUM(AU96:AU107),5)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ROUND(SUM(AZ96:AZ107),2)</f>
        <v>0</v>
      </c>
      <c r="BA95" s="85">
        <f>ROUND(SUM(BA96:BA107),2)</f>
        <v>0</v>
      </c>
      <c r="BB95" s="85">
        <f>ROUND(SUM(BB96:BB107),2)</f>
        <v>0</v>
      </c>
      <c r="BC95" s="85">
        <f>ROUND(SUM(BC96:BC107),2)</f>
        <v>0</v>
      </c>
      <c r="BD95" s="87">
        <f>ROUND(SUM(BD96:BD107),2)</f>
        <v>0</v>
      </c>
      <c r="BS95" s="88" t="s">
        <v>75</v>
      </c>
      <c r="BT95" s="88" t="s">
        <v>83</v>
      </c>
      <c r="BU95" s="88" t="s">
        <v>77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0" s="4" customFormat="1" ht="16.5" customHeight="1">
      <c r="A96" s="89" t="s">
        <v>86</v>
      </c>
      <c r="B96" s="52"/>
      <c r="C96" s="10"/>
      <c r="D96" s="10"/>
      <c r="E96" s="222" t="s">
        <v>87</v>
      </c>
      <c r="F96" s="222"/>
      <c r="G96" s="222"/>
      <c r="H96" s="222"/>
      <c r="I96" s="222"/>
      <c r="J96" s="10"/>
      <c r="K96" s="222" t="s">
        <v>88</v>
      </c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47">
        <f>'01 - BOURACÍ PRÁCE'!J32</f>
        <v>0</v>
      </c>
      <c r="AH96" s="248"/>
      <c r="AI96" s="248"/>
      <c r="AJ96" s="248"/>
      <c r="AK96" s="248"/>
      <c r="AL96" s="248"/>
      <c r="AM96" s="248"/>
      <c r="AN96" s="247">
        <f t="shared" si="0"/>
        <v>0</v>
      </c>
      <c r="AO96" s="248"/>
      <c r="AP96" s="248"/>
      <c r="AQ96" s="90" t="s">
        <v>89</v>
      </c>
      <c r="AR96" s="52"/>
      <c r="AS96" s="91">
        <v>0</v>
      </c>
      <c r="AT96" s="92">
        <f t="shared" si="1"/>
        <v>0</v>
      </c>
      <c r="AU96" s="93">
        <f>'01 - BOURACÍ PRÁCE'!P130</f>
        <v>0</v>
      </c>
      <c r="AV96" s="92">
        <f>'01 - BOURACÍ PRÁCE'!J35</f>
        <v>0</v>
      </c>
      <c r="AW96" s="92">
        <f>'01 - BOURACÍ PRÁCE'!J36</f>
        <v>0</v>
      </c>
      <c r="AX96" s="92">
        <f>'01 - BOURACÍ PRÁCE'!J37</f>
        <v>0</v>
      </c>
      <c r="AY96" s="92">
        <f>'01 - BOURACÍ PRÁCE'!J38</f>
        <v>0</v>
      </c>
      <c r="AZ96" s="92">
        <f>'01 - BOURACÍ PRÁCE'!F35</f>
        <v>0</v>
      </c>
      <c r="BA96" s="92">
        <f>'01 - BOURACÍ PRÁCE'!F36</f>
        <v>0</v>
      </c>
      <c r="BB96" s="92">
        <f>'01 - BOURACÍ PRÁCE'!F37</f>
        <v>0</v>
      </c>
      <c r="BC96" s="92">
        <f>'01 - BOURACÍ PRÁCE'!F38</f>
        <v>0</v>
      </c>
      <c r="BD96" s="94">
        <f>'01 - BOURACÍ PRÁCE'!F39</f>
        <v>0</v>
      </c>
      <c r="BT96" s="26" t="s">
        <v>85</v>
      </c>
      <c r="BV96" s="26" t="s">
        <v>78</v>
      </c>
      <c r="BW96" s="26" t="s">
        <v>90</v>
      </c>
      <c r="BX96" s="26" t="s">
        <v>84</v>
      </c>
      <c r="CL96" s="26" t="s">
        <v>1</v>
      </c>
    </row>
    <row r="97" spans="1:90" s="4" customFormat="1" ht="16.5" customHeight="1">
      <c r="A97" s="89" t="s">
        <v>86</v>
      </c>
      <c r="B97" s="52"/>
      <c r="C97" s="10"/>
      <c r="D97" s="10"/>
      <c r="E97" s="222" t="s">
        <v>91</v>
      </c>
      <c r="F97" s="222"/>
      <c r="G97" s="222"/>
      <c r="H97" s="222"/>
      <c r="I97" s="222"/>
      <c r="J97" s="10"/>
      <c r="K97" s="222" t="s">
        <v>92</v>
      </c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47">
        <f>'02 - STAVEBNÍ PRÁCE'!J32</f>
        <v>0</v>
      </c>
      <c r="AH97" s="248"/>
      <c r="AI97" s="248"/>
      <c r="AJ97" s="248"/>
      <c r="AK97" s="248"/>
      <c r="AL97" s="248"/>
      <c r="AM97" s="248"/>
      <c r="AN97" s="247">
        <f t="shared" si="0"/>
        <v>0</v>
      </c>
      <c r="AO97" s="248"/>
      <c r="AP97" s="248"/>
      <c r="AQ97" s="90" t="s">
        <v>89</v>
      </c>
      <c r="AR97" s="52"/>
      <c r="AS97" s="91">
        <v>0</v>
      </c>
      <c r="AT97" s="92">
        <f t="shared" si="1"/>
        <v>0</v>
      </c>
      <c r="AU97" s="93">
        <f>'02 - STAVEBNÍ PRÁCE'!P154</f>
        <v>0</v>
      </c>
      <c r="AV97" s="92">
        <f>'02 - STAVEBNÍ PRÁCE'!J35</f>
        <v>0</v>
      </c>
      <c r="AW97" s="92">
        <f>'02 - STAVEBNÍ PRÁCE'!J36</f>
        <v>0</v>
      </c>
      <c r="AX97" s="92">
        <f>'02 - STAVEBNÍ PRÁCE'!J37</f>
        <v>0</v>
      </c>
      <c r="AY97" s="92">
        <f>'02 - STAVEBNÍ PRÁCE'!J38</f>
        <v>0</v>
      </c>
      <c r="AZ97" s="92">
        <f>'02 - STAVEBNÍ PRÁCE'!F35</f>
        <v>0</v>
      </c>
      <c r="BA97" s="92">
        <f>'02 - STAVEBNÍ PRÁCE'!F36</f>
        <v>0</v>
      </c>
      <c r="BB97" s="92">
        <f>'02 - STAVEBNÍ PRÁCE'!F37</f>
        <v>0</v>
      </c>
      <c r="BC97" s="92">
        <f>'02 - STAVEBNÍ PRÁCE'!F38</f>
        <v>0</v>
      </c>
      <c r="BD97" s="94">
        <f>'02 - STAVEBNÍ PRÁCE'!F39</f>
        <v>0</v>
      </c>
      <c r="BT97" s="26" t="s">
        <v>85</v>
      </c>
      <c r="BV97" s="26" t="s">
        <v>78</v>
      </c>
      <c r="BW97" s="26" t="s">
        <v>93</v>
      </c>
      <c r="BX97" s="26" t="s">
        <v>84</v>
      </c>
      <c r="CL97" s="26" t="s">
        <v>1</v>
      </c>
    </row>
    <row r="98" spans="1:90" s="4" customFormat="1" ht="16.5" customHeight="1">
      <c r="A98" s="89" t="s">
        <v>86</v>
      </c>
      <c r="B98" s="52"/>
      <c r="C98" s="10"/>
      <c r="D98" s="10"/>
      <c r="E98" s="222" t="s">
        <v>94</v>
      </c>
      <c r="F98" s="222"/>
      <c r="G98" s="222"/>
      <c r="H98" s="222"/>
      <c r="I98" s="222"/>
      <c r="J98" s="10"/>
      <c r="K98" s="222" t="s">
        <v>95</v>
      </c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47">
        <f>'03 - VZDUCHOTECHNIKA'!J32</f>
        <v>0</v>
      </c>
      <c r="AH98" s="248"/>
      <c r="AI98" s="248"/>
      <c r="AJ98" s="248"/>
      <c r="AK98" s="248"/>
      <c r="AL98" s="248"/>
      <c r="AM98" s="248"/>
      <c r="AN98" s="247">
        <f t="shared" si="0"/>
        <v>0</v>
      </c>
      <c r="AO98" s="248"/>
      <c r="AP98" s="248"/>
      <c r="AQ98" s="90" t="s">
        <v>89</v>
      </c>
      <c r="AR98" s="52"/>
      <c r="AS98" s="91">
        <v>0</v>
      </c>
      <c r="AT98" s="92">
        <f t="shared" si="1"/>
        <v>0</v>
      </c>
      <c r="AU98" s="93">
        <f>'03 - VZDUCHOTECHNIKA'!P128</f>
        <v>0</v>
      </c>
      <c r="AV98" s="92">
        <f>'03 - VZDUCHOTECHNIKA'!J35</f>
        <v>0</v>
      </c>
      <c r="AW98" s="92">
        <f>'03 - VZDUCHOTECHNIKA'!J36</f>
        <v>0</v>
      </c>
      <c r="AX98" s="92">
        <f>'03 - VZDUCHOTECHNIKA'!J37</f>
        <v>0</v>
      </c>
      <c r="AY98" s="92">
        <f>'03 - VZDUCHOTECHNIKA'!J38</f>
        <v>0</v>
      </c>
      <c r="AZ98" s="92">
        <f>'03 - VZDUCHOTECHNIKA'!F35</f>
        <v>0</v>
      </c>
      <c r="BA98" s="92">
        <f>'03 - VZDUCHOTECHNIKA'!F36</f>
        <v>0</v>
      </c>
      <c r="BB98" s="92">
        <f>'03 - VZDUCHOTECHNIKA'!F37</f>
        <v>0</v>
      </c>
      <c r="BC98" s="92">
        <f>'03 - VZDUCHOTECHNIKA'!F38</f>
        <v>0</v>
      </c>
      <c r="BD98" s="94">
        <f>'03 - VZDUCHOTECHNIKA'!F39</f>
        <v>0</v>
      </c>
      <c r="BT98" s="26" t="s">
        <v>85</v>
      </c>
      <c r="BV98" s="26" t="s">
        <v>78</v>
      </c>
      <c r="BW98" s="26" t="s">
        <v>96</v>
      </c>
      <c r="BX98" s="26" t="s">
        <v>84</v>
      </c>
      <c r="CL98" s="26" t="s">
        <v>1</v>
      </c>
    </row>
    <row r="99" spans="1:90" s="4" customFormat="1" ht="16.5" customHeight="1">
      <c r="A99" s="89" t="s">
        <v>86</v>
      </c>
      <c r="B99" s="52"/>
      <c r="C99" s="10"/>
      <c r="D99" s="10"/>
      <c r="E99" s="222" t="s">
        <v>97</v>
      </c>
      <c r="F99" s="222"/>
      <c r="G99" s="222"/>
      <c r="H99" s="222"/>
      <c r="I99" s="222"/>
      <c r="J99" s="10"/>
      <c r="K99" s="222" t="s">
        <v>98</v>
      </c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47">
        <f>'04 - VYTÁPĚNÍ'!J32</f>
        <v>0</v>
      </c>
      <c r="AH99" s="248"/>
      <c r="AI99" s="248"/>
      <c r="AJ99" s="248"/>
      <c r="AK99" s="248"/>
      <c r="AL99" s="248"/>
      <c r="AM99" s="248"/>
      <c r="AN99" s="247">
        <f t="shared" si="0"/>
        <v>0</v>
      </c>
      <c r="AO99" s="248"/>
      <c r="AP99" s="248"/>
      <c r="AQ99" s="90" t="s">
        <v>89</v>
      </c>
      <c r="AR99" s="52"/>
      <c r="AS99" s="91">
        <v>0</v>
      </c>
      <c r="AT99" s="92">
        <f t="shared" si="1"/>
        <v>0</v>
      </c>
      <c r="AU99" s="93">
        <f>'04 - VYTÁPĚNÍ'!P132</f>
        <v>0</v>
      </c>
      <c r="AV99" s="92">
        <f>'04 - VYTÁPĚNÍ'!J35</f>
        <v>0</v>
      </c>
      <c r="AW99" s="92">
        <f>'04 - VYTÁPĚNÍ'!J36</f>
        <v>0</v>
      </c>
      <c r="AX99" s="92">
        <f>'04 - VYTÁPĚNÍ'!J37</f>
        <v>0</v>
      </c>
      <c r="AY99" s="92">
        <f>'04 - VYTÁPĚNÍ'!J38</f>
        <v>0</v>
      </c>
      <c r="AZ99" s="92">
        <f>'04 - VYTÁPĚNÍ'!F35</f>
        <v>0</v>
      </c>
      <c r="BA99" s="92">
        <f>'04 - VYTÁPĚNÍ'!F36</f>
        <v>0</v>
      </c>
      <c r="BB99" s="92">
        <f>'04 - VYTÁPĚNÍ'!F37</f>
        <v>0</v>
      </c>
      <c r="BC99" s="92">
        <f>'04 - VYTÁPĚNÍ'!F38</f>
        <v>0</v>
      </c>
      <c r="BD99" s="94">
        <f>'04 - VYTÁPĚNÍ'!F39</f>
        <v>0</v>
      </c>
      <c r="BT99" s="26" t="s">
        <v>85</v>
      </c>
      <c r="BV99" s="26" t="s">
        <v>78</v>
      </c>
      <c r="BW99" s="26" t="s">
        <v>99</v>
      </c>
      <c r="BX99" s="26" t="s">
        <v>84</v>
      </c>
      <c r="CL99" s="26" t="s">
        <v>1</v>
      </c>
    </row>
    <row r="100" spans="1:90" s="4" customFormat="1" ht="16.5" customHeight="1">
      <c r="A100" s="89" t="s">
        <v>86</v>
      </c>
      <c r="B100" s="52"/>
      <c r="C100" s="10"/>
      <c r="D100" s="10"/>
      <c r="E100" s="222" t="s">
        <v>100</v>
      </c>
      <c r="F100" s="222"/>
      <c r="G100" s="222"/>
      <c r="H100" s="222"/>
      <c r="I100" s="222"/>
      <c r="J100" s="10"/>
      <c r="K100" s="222" t="s">
        <v>101</v>
      </c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47">
        <f>'05 - STLAČENÝ VZDUCH'!J32</f>
        <v>0</v>
      </c>
      <c r="AH100" s="248"/>
      <c r="AI100" s="248"/>
      <c r="AJ100" s="248"/>
      <c r="AK100" s="248"/>
      <c r="AL100" s="248"/>
      <c r="AM100" s="248"/>
      <c r="AN100" s="247">
        <f t="shared" si="0"/>
        <v>0</v>
      </c>
      <c r="AO100" s="248"/>
      <c r="AP100" s="248"/>
      <c r="AQ100" s="90" t="s">
        <v>89</v>
      </c>
      <c r="AR100" s="52"/>
      <c r="AS100" s="91">
        <v>0</v>
      </c>
      <c r="AT100" s="92">
        <f t="shared" si="1"/>
        <v>0</v>
      </c>
      <c r="AU100" s="93">
        <f>'05 - STLAČENÝ VZDUCH'!P123</f>
        <v>0</v>
      </c>
      <c r="AV100" s="92">
        <f>'05 - STLAČENÝ VZDUCH'!J35</f>
        <v>0</v>
      </c>
      <c r="AW100" s="92">
        <f>'05 - STLAČENÝ VZDUCH'!J36</f>
        <v>0</v>
      </c>
      <c r="AX100" s="92">
        <f>'05 - STLAČENÝ VZDUCH'!J37</f>
        <v>0</v>
      </c>
      <c r="AY100" s="92">
        <f>'05 - STLAČENÝ VZDUCH'!J38</f>
        <v>0</v>
      </c>
      <c r="AZ100" s="92">
        <f>'05 - STLAČENÝ VZDUCH'!F35</f>
        <v>0</v>
      </c>
      <c r="BA100" s="92">
        <f>'05 - STLAČENÝ VZDUCH'!F36</f>
        <v>0</v>
      </c>
      <c r="BB100" s="92">
        <f>'05 - STLAČENÝ VZDUCH'!F37</f>
        <v>0</v>
      </c>
      <c r="BC100" s="92">
        <f>'05 - STLAČENÝ VZDUCH'!F38</f>
        <v>0</v>
      </c>
      <c r="BD100" s="94">
        <f>'05 - STLAČENÝ VZDUCH'!F39</f>
        <v>0</v>
      </c>
      <c r="BT100" s="26" t="s">
        <v>85</v>
      </c>
      <c r="BV100" s="26" t="s">
        <v>78</v>
      </c>
      <c r="BW100" s="26" t="s">
        <v>102</v>
      </c>
      <c r="BX100" s="26" t="s">
        <v>84</v>
      </c>
      <c r="CL100" s="26" t="s">
        <v>1</v>
      </c>
    </row>
    <row r="101" spans="1:90" s="4" customFormat="1" ht="16.5" customHeight="1">
      <c r="A101" s="89" t="s">
        <v>86</v>
      </c>
      <c r="B101" s="52"/>
      <c r="C101" s="10"/>
      <c r="D101" s="10"/>
      <c r="E101" s="222" t="s">
        <v>103</v>
      </c>
      <c r="F101" s="222"/>
      <c r="G101" s="222"/>
      <c r="H101" s="222"/>
      <c r="I101" s="222"/>
      <c r="J101" s="10"/>
      <c r="K101" s="222" t="s">
        <v>104</v>
      </c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47">
        <f>'06 - MAR'!J32</f>
        <v>0</v>
      </c>
      <c r="AH101" s="248"/>
      <c r="AI101" s="248"/>
      <c r="AJ101" s="248"/>
      <c r="AK101" s="248"/>
      <c r="AL101" s="248"/>
      <c r="AM101" s="248"/>
      <c r="AN101" s="247">
        <f t="shared" si="0"/>
        <v>0</v>
      </c>
      <c r="AO101" s="248"/>
      <c r="AP101" s="248"/>
      <c r="AQ101" s="90" t="s">
        <v>89</v>
      </c>
      <c r="AR101" s="52"/>
      <c r="AS101" s="91">
        <v>0</v>
      </c>
      <c r="AT101" s="92">
        <f t="shared" si="1"/>
        <v>0</v>
      </c>
      <c r="AU101" s="93">
        <f>'06 - MAR'!P126</f>
        <v>0</v>
      </c>
      <c r="AV101" s="92">
        <f>'06 - MAR'!J35</f>
        <v>0</v>
      </c>
      <c r="AW101" s="92">
        <f>'06 - MAR'!J36</f>
        <v>0</v>
      </c>
      <c r="AX101" s="92">
        <f>'06 - MAR'!J37</f>
        <v>0</v>
      </c>
      <c r="AY101" s="92">
        <f>'06 - MAR'!J38</f>
        <v>0</v>
      </c>
      <c r="AZ101" s="92">
        <f>'06 - MAR'!F35</f>
        <v>0</v>
      </c>
      <c r="BA101" s="92">
        <f>'06 - MAR'!F36</f>
        <v>0</v>
      </c>
      <c r="BB101" s="92">
        <f>'06 - MAR'!F37</f>
        <v>0</v>
      </c>
      <c r="BC101" s="92">
        <f>'06 - MAR'!F38</f>
        <v>0</v>
      </c>
      <c r="BD101" s="94">
        <f>'06 - MAR'!F39</f>
        <v>0</v>
      </c>
      <c r="BT101" s="26" t="s">
        <v>85</v>
      </c>
      <c r="BV101" s="26" t="s">
        <v>78</v>
      </c>
      <c r="BW101" s="26" t="s">
        <v>105</v>
      </c>
      <c r="BX101" s="26" t="s">
        <v>84</v>
      </c>
      <c r="CL101" s="26" t="s">
        <v>1</v>
      </c>
    </row>
    <row r="102" spans="1:90" s="4" customFormat="1" ht="16.5" customHeight="1">
      <c r="A102" s="89" t="s">
        <v>86</v>
      </c>
      <c r="B102" s="52"/>
      <c r="C102" s="10"/>
      <c r="D102" s="10"/>
      <c r="E102" s="222" t="s">
        <v>106</v>
      </c>
      <c r="F102" s="222"/>
      <c r="G102" s="222"/>
      <c r="H102" s="222"/>
      <c r="I102" s="222"/>
      <c r="J102" s="10"/>
      <c r="K102" s="222" t="s">
        <v>107</v>
      </c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47">
        <f>'07 - ZTI'!J32</f>
        <v>0</v>
      </c>
      <c r="AH102" s="248"/>
      <c r="AI102" s="248"/>
      <c r="AJ102" s="248"/>
      <c r="AK102" s="248"/>
      <c r="AL102" s="248"/>
      <c r="AM102" s="248"/>
      <c r="AN102" s="247">
        <f t="shared" si="0"/>
        <v>0</v>
      </c>
      <c r="AO102" s="248"/>
      <c r="AP102" s="248"/>
      <c r="AQ102" s="90" t="s">
        <v>89</v>
      </c>
      <c r="AR102" s="52"/>
      <c r="AS102" s="91">
        <v>0</v>
      </c>
      <c r="AT102" s="92">
        <f t="shared" si="1"/>
        <v>0</v>
      </c>
      <c r="AU102" s="93">
        <f>'07 - ZTI'!P136</f>
        <v>0</v>
      </c>
      <c r="AV102" s="92">
        <f>'07 - ZTI'!J35</f>
        <v>0</v>
      </c>
      <c r="AW102" s="92">
        <f>'07 - ZTI'!J36</f>
        <v>0</v>
      </c>
      <c r="AX102" s="92">
        <f>'07 - ZTI'!J37</f>
        <v>0</v>
      </c>
      <c r="AY102" s="92">
        <f>'07 - ZTI'!J38</f>
        <v>0</v>
      </c>
      <c r="AZ102" s="92">
        <f>'07 - ZTI'!F35</f>
        <v>0</v>
      </c>
      <c r="BA102" s="92">
        <f>'07 - ZTI'!F36</f>
        <v>0</v>
      </c>
      <c r="BB102" s="92">
        <f>'07 - ZTI'!F37</f>
        <v>0</v>
      </c>
      <c r="BC102" s="92">
        <f>'07 - ZTI'!F38</f>
        <v>0</v>
      </c>
      <c r="BD102" s="94">
        <f>'07 - ZTI'!F39</f>
        <v>0</v>
      </c>
      <c r="BT102" s="26" t="s">
        <v>85</v>
      </c>
      <c r="BV102" s="26" t="s">
        <v>78</v>
      </c>
      <c r="BW102" s="26" t="s">
        <v>108</v>
      </c>
      <c r="BX102" s="26" t="s">
        <v>84</v>
      </c>
      <c r="CL102" s="26" t="s">
        <v>1</v>
      </c>
    </row>
    <row r="103" spans="1:90" s="4" customFormat="1" ht="16.5" customHeight="1">
      <c r="A103" s="89" t="s">
        <v>86</v>
      </c>
      <c r="B103" s="52"/>
      <c r="C103" s="10"/>
      <c r="D103" s="10"/>
      <c r="E103" s="222" t="s">
        <v>109</v>
      </c>
      <c r="F103" s="222"/>
      <c r="G103" s="222"/>
      <c r="H103" s="222"/>
      <c r="I103" s="222"/>
      <c r="J103" s="10"/>
      <c r="K103" s="222" t="s">
        <v>110</v>
      </c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47">
        <f>'08 - EPS'!J32</f>
        <v>0</v>
      </c>
      <c r="AH103" s="248"/>
      <c r="AI103" s="248"/>
      <c r="AJ103" s="248"/>
      <c r="AK103" s="248"/>
      <c r="AL103" s="248"/>
      <c r="AM103" s="248"/>
      <c r="AN103" s="247">
        <f t="shared" si="0"/>
        <v>0</v>
      </c>
      <c r="AO103" s="248"/>
      <c r="AP103" s="248"/>
      <c r="AQ103" s="90" t="s">
        <v>89</v>
      </c>
      <c r="AR103" s="52"/>
      <c r="AS103" s="91">
        <v>0</v>
      </c>
      <c r="AT103" s="92">
        <f t="shared" si="1"/>
        <v>0</v>
      </c>
      <c r="AU103" s="93">
        <f>'08 - EPS'!P121</f>
        <v>0</v>
      </c>
      <c r="AV103" s="92">
        <f>'08 - EPS'!J35</f>
        <v>0</v>
      </c>
      <c r="AW103" s="92">
        <f>'08 - EPS'!J36</f>
        <v>0</v>
      </c>
      <c r="AX103" s="92">
        <f>'08 - EPS'!J37</f>
        <v>0</v>
      </c>
      <c r="AY103" s="92">
        <f>'08 - EPS'!J38</f>
        <v>0</v>
      </c>
      <c r="AZ103" s="92">
        <f>'08 - EPS'!F35</f>
        <v>0</v>
      </c>
      <c r="BA103" s="92">
        <f>'08 - EPS'!F36</f>
        <v>0</v>
      </c>
      <c r="BB103" s="92">
        <f>'08 - EPS'!F37</f>
        <v>0</v>
      </c>
      <c r="BC103" s="92">
        <f>'08 - EPS'!F38</f>
        <v>0</v>
      </c>
      <c r="BD103" s="94">
        <f>'08 - EPS'!F39</f>
        <v>0</v>
      </c>
      <c r="BT103" s="26" t="s">
        <v>85</v>
      </c>
      <c r="BV103" s="26" t="s">
        <v>78</v>
      </c>
      <c r="BW103" s="26" t="s">
        <v>111</v>
      </c>
      <c r="BX103" s="26" t="s">
        <v>84</v>
      </c>
      <c r="CL103" s="26" t="s">
        <v>1</v>
      </c>
    </row>
    <row r="104" spans="1:90" s="4" customFormat="1" ht="16.5" customHeight="1">
      <c r="A104" s="89" t="s">
        <v>86</v>
      </c>
      <c r="B104" s="52"/>
      <c r="C104" s="10"/>
      <c r="D104" s="10"/>
      <c r="E104" s="222" t="s">
        <v>112</v>
      </c>
      <c r="F104" s="222"/>
      <c r="G104" s="222"/>
      <c r="H104" s="222"/>
      <c r="I104" s="222"/>
      <c r="J104" s="10"/>
      <c r="K104" s="222" t="s">
        <v>113</v>
      </c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47">
        <f>'09 - ODVOD TEPLA A KOUŘE'!J32</f>
        <v>0</v>
      </c>
      <c r="AH104" s="248"/>
      <c r="AI104" s="248"/>
      <c r="AJ104" s="248"/>
      <c r="AK104" s="248"/>
      <c r="AL104" s="248"/>
      <c r="AM104" s="248"/>
      <c r="AN104" s="247">
        <f t="shared" si="0"/>
        <v>0</v>
      </c>
      <c r="AO104" s="248"/>
      <c r="AP104" s="248"/>
      <c r="AQ104" s="90" t="s">
        <v>89</v>
      </c>
      <c r="AR104" s="52"/>
      <c r="AS104" s="91">
        <v>0</v>
      </c>
      <c r="AT104" s="92">
        <f t="shared" si="1"/>
        <v>0</v>
      </c>
      <c r="AU104" s="93">
        <f>'09 - ODVOD TEPLA A KOUŘE'!P124</f>
        <v>0</v>
      </c>
      <c r="AV104" s="92">
        <f>'09 - ODVOD TEPLA A KOUŘE'!J35</f>
        <v>0</v>
      </c>
      <c r="AW104" s="92">
        <f>'09 - ODVOD TEPLA A KOUŘE'!J36</f>
        <v>0</v>
      </c>
      <c r="AX104" s="92">
        <f>'09 - ODVOD TEPLA A KOUŘE'!J37</f>
        <v>0</v>
      </c>
      <c r="AY104" s="92">
        <f>'09 - ODVOD TEPLA A KOUŘE'!J38</f>
        <v>0</v>
      </c>
      <c r="AZ104" s="92">
        <f>'09 - ODVOD TEPLA A KOUŘE'!F35</f>
        <v>0</v>
      </c>
      <c r="BA104" s="92">
        <f>'09 - ODVOD TEPLA A KOUŘE'!F36</f>
        <v>0</v>
      </c>
      <c r="BB104" s="92">
        <f>'09 - ODVOD TEPLA A KOUŘE'!F37</f>
        <v>0</v>
      </c>
      <c r="BC104" s="92">
        <f>'09 - ODVOD TEPLA A KOUŘE'!F38</f>
        <v>0</v>
      </c>
      <c r="BD104" s="94">
        <f>'09 - ODVOD TEPLA A KOUŘE'!F39</f>
        <v>0</v>
      </c>
      <c r="BT104" s="26" t="s">
        <v>85</v>
      </c>
      <c r="BV104" s="26" t="s">
        <v>78</v>
      </c>
      <c r="BW104" s="26" t="s">
        <v>114</v>
      </c>
      <c r="BX104" s="26" t="s">
        <v>84</v>
      </c>
      <c r="CL104" s="26" t="s">
        <v>1</v>
      </c>
    </row>
    <row r="105" spans="1:90" s="4" customFormat="1" ht="16.5" customHeight="1">
      <c r="A105" s="89" t="s">
        <v>86</v>
      </c>
      <c r="B105" s="52"/>
      <c r="C105" s="10"/>
      <c r="D105" s="10"/>
      <c r="E105" s="222" t="s">
        <v>115</v>
      </c>
      <c r="F105" s="222"/>
      <c r="G105" s="222"/>
      <c r="H105" s="222"/>
      <c r="I105" s="222"/>
      <c r="J105" s="10"/>
      <c r="K105" s="222" t="s">
        <v>116</v>
      </c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47">
        <f>'10 - EI-SPCM'!J32</f>
        <v>0</v>
      </c>
      <c r="AH105" s="248"/>
      <c r="AI105" s="248"/>
      <c r="AJ105" s="248"/>
      <c r="AK105" s="248"/>
      <c r="AL105" s="248"/>
      <c r="AM105" s="248"/>
      <c r="AN105" s="247">
        <f t="shared" si="0"/>
        <v>0</v>
      </c>
      <c r="AO105" s="248"/>
      <c r="AP105" s="248"/>
      <c r="AQ105" s="90" t="s">
        <v>89</v>
      </c>
      <c r="AR105" s="52"/>
      <c r="AS105" s="91">
        <v>0</v>
      </c>
      <c r="AT105" s="92">
        <f t="shared" si="1"/>
        <v>0</v>
      </c>
      <c r="AU105" s="93">
        <f>'10 - EI-SPCM'!P124</f>
        <v>0</v>
      </c>
      <c r="AV105" s="92">
        <f>'10 - EI-SPCM'!J35</f>
        <v>0</v>
      </c>
      <c r="AW105" s="92">
        <f>'10 - EI-SPCM'!J36</f>
        <v>0</v>
      </c>
      <c r="AX105" s="92">
        <f>'10 - EI-SPCM'!J37</f>
        <v>0</v>
      </c>
      <c r="AY105" s="92">
        <f>'10 - EI-SPCM'!J38</f>
        <v>0</v>
      </c>
      <c r="AZ105" s="92">
        <f>'10 - EI-SPCM'!F35</f>
        <v>0</v>
      </c>
      <c r="BA105" s="92">
        <f>'10 - EI-SPCM'!F36</f>
        <v>0</v>
      </c>
      <c r="BB105" s="92">
        <f>'10 - EI-SPCM'!F37</f>
        <v>0</v>
      </c>
      <c r="BC105" s="92">
        <f>'10 - EI-SPCM'!F38</f>
        <v>0</v>
      </c>
      <c r="BD105" s="94">
        <f>'10 - EI-SPCM'!F39</f>
        <v>0</v>
      </c>
      <c r="BT105" s="26" t="s">
        <v>85</v>
      </c>
      <c r="BV105" s="26" t="s">
        <v>78</v>
      </c>
      <c r="BW105" s="26" t="s">
        <v>117</v>
      </c>
      <c r="BX105" s="26" t="s">
        <v>84</v>
      </c>
      <c r="CL105" s="26" t="s">
        <v>1</v>
      </c>
    </row>
    <row r="106" spans="1:90" s="4" customFormat="1" ht="16.5" customHeight="1">
      <c r="A106" s="89" t="s">
        <v>86</v>
      </c>
      <c r="B106" s="52"/>
      <c r="C106" s="10"/>
      <c r="D106" s="10"/>
      <c r="E106" s="222" t="s">
        <v>118</v>
      </c>
      <c r="F106" s="222"/>
      <c r="G106" s="222"/>
      <c r="H106" s="222"/>
      <c r="I106" s="222"/>
      <c r="J106" s="10"/>
      <c r="K106" s="222" t="s">
        <v>119</v>
      </c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47">
        <f>'11 - EI - 21M'!J32</f>
        <v>0</v>
      </c>
      <c r="AH106" s="248"/>
      <c r="AI106" s="248"/>
      <c r="AJ106" s="248"/>
      <c r="AK106" s="248"/>
      <c r="AL106" s="248"/>
      <c r="AM106" s="248"/>
      <c r="AN106" s="247">
        <f t="shared" si="0"/>
        <v>0</v>
      </c>
      <c r="AO106" s="248"/>
      <c r="AP106" s="248"/>
      <c r="AQ106" s="90" t="s">
        <v>89</v>
      </c>
      <c r="AR106" s="52"/>
      <c r="AS106" s="91">
        <v>0</v>
      </c>
      <c r="AT106" s="92">
        <f t="shared" si="1"/>
        <v>0</v>
      </c>
      <c r="AU106" s="93">
        <f>'11 - EI - 21M'!P127</f>
        <v>0</v>
      </c>
      <c r="AV106" s="92">
        <f>'11 - EI - 21M'!J35</f>
        <v>0</v>
      </c>
      <c r="AW106" s="92">
        <f>'11 - EI - 21M'!J36</f>
        <v>0</v>
      </c>
      <c r="AX106" s="92">
        <f>'11 - EI - 21M'!J37</f>
        <v>0</v>
      </c>
      <c r="AY106" s="92">
        <f>'11 - EI - 21M'!J38</f>
        <v>0</v>
      </c>
      <c r="AZ106" s="92">
        <f>'11 - EI - 21M'!F35</f>
        <v>0</v>
      </c>
      <c r="BA106" s="92">
        <f>'11 - EI - 21M'!F36</f>
        <v>0</v>
      </c>
      <c r="BB106" s="92">
        <f>'11 - EI - 21M'!F37</f>
        <v>0</v>
      </c>
      <c r="BC106" s="92">
        <f>'11 - EI - 21M'!F38</f>
        <v>0</v>
      </c>
      <c r="BD106" s="94">
        <f>'11 - EI - 21M'!F39</f>
        <v>0</v>
      </c>
      <c r="BT106" s="26" t="s">
        <v>85</v>
      </c>
      <c r="BV106" s="26" t="s">
        <v>78</v>
      </c>
      <c r="BW106" s="26" t="s">
        <v>120</v>
      </c>
      <c r="BX106" s="26" t="s">
        <v>84</v>
      </c>
      <c r="CL106" s="26" t="s">
        <v>1</v>
      </c>
    </row>
    <row r="107" spans="1:90" s="4" customFormat="1" ht="16.5" customHeight="1">
      <c r="A107" s="89" t="s">
        <v>86</v>
      </c>
      <c r="B107" s="52"/>
      <c r="C107" s="10"/>
      <c r="D107" s="10"/>
      <c r="E107" s="222" t="s">
        <v>121</v>
      </c>
      <c r="F107" s="222"/>
      <c r="G107" s="222"/>
      <c r="H107" s="222"/>
      <c r="I107" s="222"/>
      <c r="J107" s="10"/>
      <c r="K107" s="222" t="s">
        <v>122</v>
      </c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47">
        <f>'12 - EI - Zařízení'!J32</f>
        <v>0</v>
      </c>
      <c r="AH107" s="248"/>
      <c r="AI107" s="248"/>
      <c r="AJ107" s="248"/>
      <c r="AK107" s="248"/>
      <c r="AL107" s="248"/>
      <c r="AM107" s="248"/>
      <c r="AN107" s="247">
        <f t="shared" si="0"/>
        <v>0</v>
      </c>
      <c r="AO107" s="248"/>
      <c r="AP107" s="248"/>
      <c r="AQ107" s="90" t="s">
        <v>89</v>
      </c>
      <c r="AR107" s="52"/>
      <c r="AS107" s="95">
        <v>0</v>
      </c>
      <c r="AT107" s="96">
        <f t="shared" si="1"/>
        <v>0</v>
      </c>
      <c r="AU107" s="97">
        <f>'12 - EI - Zařízení'!P132</f>
        <v>0</v>
      </c>
      <c r="AV107" s="96">
        <f>'12 - EI - Zařízení'!J35</f>
        <v>0</v>
      </c>
      <c r="AW107" s="96">
        <f>'12 - EI - Zařízení'!J36</f>
        <v>0</v>
      </c>
      <c r="AX107" s="96">
        <f>'12 - EI - Zařízení'!J37</f>
        <v>0</v>
      </c>
      <c r="AY107" s="96">
        <f>'12 - EI - Zařízení'!J38</f>
        <v>0</v>
      </c>
      <c r="AZ107" s="96">
        <f>'12 - EI - Zařízení'!F35</f>
        <v>0</v>
      </c>
      <c r="BA107" s="96">
        <f>'12 - EI - Zařízení'!F36</f>
        <v>0</v>
      </c>
      <c r="BB107" s="96">
        <f>'12 - EI - Zařízení'!F37</f>
        <v>0</v>
      </c>
      <c r="BC107" s="96">
        <f>'12 - EI - Zařízení'!F38</f>
        <v>0</v>
      </c>
      <c r="BD107" s="98">
        <f>'12 - EI - Zařízení'!F39</f>
        <v>0</v>
      </c>
      <c r="BT107" s="26" t="s">
        <v>85</v>
      </c>
      <c r="BV107" s="26" t="s">
        <v>78</v>
      </c>
      <c r="BW107" s="26" t="s">
        <v>123</v>
      </c>
      <c r="BX107" s="26" t="s">
        <v>84</v>
      </c>
      <c r="CL107" s="26" t="s">
        <v>1</v>
      </c>
    </row>
    <row r="108" spans="1:57" s="2" customFormat="1" ht="30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4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34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</sheetData>
  <mergeCells count="90">
    <mergeCell ref="AN107:AP107"/>
    <mergeCell ref="AG107:AM107"/>
    <mergeCell ref="AN94:AP94"/>
    <mergeCell ref="AN98:AP98"/>
    <mergeCell ref="AS89:AT91"/>
    <mergeCell ref="AN105:AP105"/>
    <mergeCell ref="AG105:AM105"/>
    <mergeCell ref="AN106:AP106"/>
    <mergeCell ref="AG106:AM106"/>
    <mergeCell ref="AK35:AO35"/>
    <mergeCell ref="X35:AB35"/>
    <mergeCell ref="AR2:BE2"/>
    <mergeCell ref="AG101:AM101"/>
    <mergeCell ref="AG103:AM103"/>
    <mergeCell ref="AG102:AM102"/>
    <mergeCell ref="AG92:AM92"/>
    <mergeCell ref="AG100:AM100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L32:P32"/>
    <mergeCell ref="W32:AE32"/>
    <mergeCell ref="AK32:AO32"/>
    <mergeCell ref="L33:P33"/>
    <mergeCell ref="AK33:AO33"/>
    <mergeCell ref="W33:AE33"/>
    <mergeCell ref="AK30:AO30"/>
    <mergeCell ref="L30:P30"/>
    <mergeCell ref="AK31:AO31"/>
    <mergeCell ref="W31:AE31"/>
    <mergeCell ref="L31:P31"/>
    <mergeCell ref="E107:I107"/>
    <mergeCell ref="K107:AF107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L85:AO85"/>
    <mergeCell ref="E105:I105"/>
    <mergeCell ref="K105:AF105"/>
    <mergeCell ref="E106:I106"/>
    <mergeCell ref="K106:AF106"/>
    <mergeCell ref="AG104:AM104"/>
    <mergeCell ref="AN99:AP99"/>
    <mergeCell ref="AN104:AP104"/>
    <mergeCell ref="AN103:AP103"/>
    <mergeCell ref="AN96:AP96"/>
    <mergeCell ref="AN92:AP92"/>
    <mergeCell ref="AN101:AP101"/>
    <mergeCell ref="AN97:AP97"/>
    <mergeCell ref="AN100:AP100"/>
    <mergeCell ref="AN95:AP95"/>
    <mergeCell ref="AN102:AP102"/>
    <mergeCell ref="K97:AF97"/>
    <mergeCell ref="K101:AF101"/>
    <mergeCell ref="K102:AF102"/>
    <mergeCell ref="K103:AF103"/>
    <mergeCell ref="K99:AF99"/>
    <mergeCell ref="K98:AF98"/>
    <mergeCell ref="C92:G92"/>
    <mergeCell ref="D95:H95"/>
    <mergeCell ref="E97:I97"/>
    <mergeCell ref="E104:I104"/>
    <mergeCell ref="E98:I98"/>
    <mergeCell ref="E103:I103"/>
    <mergeCell ref="E102:I102"/>
    <mergeCell ref="E101:I101"/>
    <mergeCell ref="E99:I99"/>
    <mergeCell ref="E100:I100"/>
    <mergeCell ref="E96:I96"/>
    <mergeCell ref="I92:AF92"/>
    <mergeCell ref="J95:AF95"/>
    <mergeCell ref="K96:AF96"/>
    <mergeCell ref="K104:AF104"/>
    <mergeCell ref="K100:AF100"/>
  </mergeCells>
  <hyperlinks>
    <hyperlink ref="A96" location="'01 - BOURACÍ PRÁCE'!C2" display="/"/>
    <hyperlink ref="A97" location="'02 - STAVEBNÍ PRÁCE'!C2" display="/"/>
    <hyperlink ref="A98" location="'03 - VZDUCHOTECHNIKA'!C2" display="/"/>
    <hyperlink ref="A99" location="'04 - VYTÁPĚNÍ'!C2" display="/"/>
    <hyperlink ref="A100" location="'05 - STLAČENÝ VZDUCH'!C2" display="/"/>
    <hyperlink ref="A101" location="'06 - MAR'!C2" display="/"/>
    <hyperlink ref="A102" location="'07 - ZTI'!C2" display="/"/>
    <hyperlink ref="A103" location="'08 - EPS'!C2" display="/"/>
    <hyperlink ref="A104" location="'09 - ODVOD TEPLA A KOUŘE'!C2" display="/"/>
    <hyperlink ref="A105" location="'10 - EI-SPCM'!C2" display="/"/>
    <hyperlink ref="A106" location="'11 - EI - 21M'!C2" display="/"/>
    <hyperlink ref="A107" location="'12 - EI - Zaříz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114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4"/>
      <c r="G9" s="264"/>
      <c r="H9" s="26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4" t="s">
        <v>4148</v>
      </c>
      <c r="F11" s="264"/>
      <c r="G11" s="264"/>
      <c r="H11" s="264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5" t="str">
        <f>'Rekapitulace stavby'!E14</f>
        <v>Vyplň údaj</v>
      </c>
      <c r="F20" s="230"/>
      <c r="G20" s="230"/>
      <c r="H20" s="230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5" t="s">
        <v>1</v>
      </c>
      <c r="F29" s="235"/>
      <c r="G29" s="235"/>
      <c r="H29" s="235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ROUND(J124,2)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ROUND((SUM(BE124:BE138)),2)</f>
        <v>0</v>
      </c>
      <c r="G35" s="33"/>
      <c r="H35" s="33"/>
      <c r="I35" s="106">
        <v>0.21</v>
      </c>
      <c r="J35" s="105">
        <f>ROUND(((SUM(BE124:BE138))*I35),2)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ROUND((SUM(BF124:BF138)),2)</f>
        <v>0</v>
      </c>
      <c r="G36" s="33"/>
      <c r="H36" s="33"/>
      <c r="I36" s="106">
        <v>0.15</v>
      </c>
      <c r="J36" s="105">
        <f>ROUND(((SUM(BF124:BF138))*I36),2)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ROUND((SUM(BG124:BG138)),2)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ROUND((SUM(BH124:BH138)),2)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ROUND((SUM(BI124:BI138)),2)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4"/>
      <c r="G87" s="264"/>
      <c r="H87" s="26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4" t="str">
        <f>E11</f>
        <v>09 - ODVOD TEPLA A KOUŘE</v>
      </c>
      <c r="F89" s="264"/>
      <c r="G89" s="264"/>
      <c r="H89" s="264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4149</v>
      </c>
      <c r="E99" s="120"/>
      <c r="F99" s="120"/>
      <c r="G99" s="120"/>
      <c r="H99" s="120"/>
      <c r="I99" s="120"/>
      <c r="J99" s="121">
        <f>J125</f>
        <v>0</v>
      </c>
      <c r="L99" s="118"/>
    </row>
    <row r="100" spans="2:12" s="9" customFormat="1" ht="24.95" customHeight="1">
      <c r="B100" s="118"/>
      <c r="D100" s="119" t="s">
        <v>4150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2:12" s="9" customFormat="1" ht="24.95" customHeight="1">
      <c r="B101" s="118"/>
      <c r="D101" s="119" t="s">
        <v>4151</v>
      </c>
      <c r="E101" s="120"/>
      <c r="F101" s="120"/>
      <c r="G101" s="120"/>
      <c r="H101" s="120"/>
      <c r="I101" s="120"/>
      <c r="J101" s="121">
        <f>J129</f>
        <v>0</v>
      </c>
      <c r="L101" s="118"/>
    </row>
    <row r="102" spans="2:12" s="9" customFormat="1" ht="24.95" customHeight="1">
      <c r="B102" s="118"/>
      <c r="D102" s="119" t="s">
        <v>4152</v>
      </c>
      <c r="E102" s="120"/>
      <c r="F102" s="120"/>
      <c r="G102" s="120"/>
      <c r="H102" s="120"/>
      <c r="I102" s="120"/>
      <c r="J102" s="121">
        <f>J132</f>
        <v>0</v>
      </c>
      <c r="L102" s="118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144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62" t="str">
        <f>E7</f>
        <v>Nemocnice ČEské Budějovice a.s.</v>
      </c>
      <c r="F112" s="263"/>
      <c r="G112" s="263"/>
      <c r="H112" s="26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2:12" s="1" customFormat="1" ht="12" customHeight="1">
      <c r="B113" s="21"/>
      <c r="C113" s="28" t="s">
        <v>125</v>
      </c>
      <c r="L113" s="21"/>
    </row>
    <row r="114" spans="1:31" s="2" customFormat="1" ht="23.25" customHeight="1">
      <c r="A114" s="33"/>
      <c r="B114" s="34"/>
      <c r="C114" s="33"/>
      <c r="D114" s="33"/>
      <c r="E114" s="262" t="s">
        <v>126</v>
      </c>
      <c r="F114" s="264"/>
      <c r="G114" s="264"/>
      <c r="H114" s="264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127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24" t="str">
        <f>E11</f>
        <v>09 - ODVOD TEPLA A KOUŘE</v>
      </c>
      <c r="F116" s="264"/>
      <c r="G116" s="264"/>
      <c r="H116" s="264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3"/>
      <c r="E118" s="33"/>
      <c r="F118" s="26" t="str">
        <f>F14</f>
        <v xml:space="preserve"> </v>
      </c>
      <c r="G118" s="33"/>
      <c r="H118" s="33"/>
      <c r="I118" s="28" t="s">
        <v>22</v>
      </c>
      <c r="J118" s="56" t="str">
        <f>IF(J14="","",J14)</f>
        <v>6. 6. 2022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24</v>
      </c>
      <c r="D120" s="33"/>
      <c r="E120" s="33"/>
      <c r="F120" s="26" t="str">
        <f>E17</f>
        <v xml:space="preserve"> </v>
      </c>
      <c r="G120" s="33"/>
      <c r="H120" s="33"/>
      <c r="I120" s="28" t="s">
        <v>29</v>
      </c>
      <c r="J120" s="31" t="str">
        <f>E23</f>
        <v>ARKUS5 s.r.o.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.7" customHeight="1">
      <c r="A121" s="33"/>
      <c r="B121" s="34"/>
      <c r="C121" s="28" t="s">
        <v>27</v>
      </c>
      <c r="D121" s="33"/>
      <c r="E121" s="33"/>
      <c r="F121" s="26" t="str">
        <f>IF(E20="","",E20)</f>
        <v>Vyplň údaj</v>
      </c>
      <c r="G121" s="33"/>
      <c r="H121" s="33"/>
      <c r="I121" s="28" t="s">
        <v>33</v>
      </c>
      <c r="J121" s="31" t="str">
        <f>E26</f>
        <v>lacko.ondrej@seznam.cz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26"/>
      <c r="B123" s="127"/>
      <c r="C123" s="128" t="s">
        <v>145</v>
      </c>
      <c r="D123" s="129" t="s">
        <v>61</v>
      </c>
      <c r="E123" s="129" t="s">
        <v>57</v>
      </c>
      <c r="F123" s="129" t="s">
        <v>58</v>
      </c>
      <c r="G123" s="129" t="s">
        <v>146</v>
      </c>
      <c r="H123" s="129" t="s">
        <v>147</v>
      </c>
      <c r="I123" s="129" t="s">
        <v>148</v>
      </c>
      <c r="J123" s="130" t="s">
        <v>131</v>
      </c>
      <c r="K123" s="131" t="s">
        <v>149</v>
      </c>
      <c r="L123" s="132"/>
      <c r="M123" s="63" t="s">
        <v>1</v>
      </c>
      <c r="N123" s="64" t="s">
        <v>40</v>
      </c>
      <c r="O123" s="64" t="s">
        <v>150</v>
      </c>
      <c r="P123" s="64" t="s">
        <v>151</v>
      </c>
      <c r="Q123" s="64" t="s">
        <v>152</v>
      </c>
      <c r="R123" s="64" t="s">
        <v>153</v>
      </c>
      <c r="S123" s="64" t="s">
        <v>154</v>
      </c>
      <c r="T123" s="65" t="s">
        <v>155</v>
      </c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63" s="2" customFormat="1" ht="22.9" customHeight="1">
      <c r="A124" s="33"/>
      <c r="B124" s="34"/>
      <c r="C124" s="70" t="s">
        <v>156</v>
      </c>
      <c r="D124" s="33"/>
      <c r="E124" s="33"/>
      <c r="F124" s="33"/>
      <c r="G124" s="33"/>
      <c r="H124" s="33"/>
      <c r="I124" s="33"/>
      <c r="J124" s="133">
        <f>BK124</f>
        <v>0</v>
      </c>
      <c r="K124" s="33"/>
      <c r="L124" s="34"/>
      <c r="M124" s="66"/>
      <c r="N124" s="57"/>
      <c r="O124" s="67"/>
      <c r="P124" s="134">
        <f>P125+P127+P129+P132</f>
        <v>0</v>
      </c>
      <c r="Q124" s="67"/>
      <c r="R124" s="134">
        <f>R125+R127+R129+R132</f>
        <v>0</v>
      </c>
      <c r="S124" s="67"/>
      <c r="T124" s="135">
        <f>T125+T127+T129+T132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75</v>
      </c>
      <c r="AU124" s="18" t="s">
        <v>133</v>
      </c>
      <c r="BK124" s="136">
        <f>BK125+BK127+BK129+BK132</f>
        <v>0</v>
      </c>
    </row>
    <row r="125" spans="2:63" s="12" customFormat="1" ht="25.9" customHeight="1">
      <c r="B125" s="137"/>
      <c r="D125" s="138" t="s">
        <v>75</v>
      </c>
      <c r="E125" s="139" t="s">
        <v>3413</v>
      </c>
      <c r="F125" s="139" t="s">
        <v>4153</v>
      </c>
      <c r="I125" s="140"/>
      <c r="J125" s="141">
        <f>BK125</f>
        <v>0</v>
      </c>
      <c r="L125" s="137"/>
      <c r="M125" s="142"/>
      <c r="N125" s="143"/>
      <c r="O125" s="143"/>
      <c r="P125" s="144">
        <f>P126</f>
        <v>0</v>
      </c>
      <c r="Q125" s="143"/>
      <c r="R125" s="144">
        <f>R126</f>
        <v>0</v>
      </c>
      <c r="S125" s="143"/>
      <c r="T125" s="145">
        <f>T126</f>
        <v>0</v>
      </c>
      <c r="AR125" s="138" t="s">
        <v>83</v>
      </c>
      <c r="AT125" s="146" t="s">
        <v>75</v>
      </c>
      <c r="AU125" s="146" t="s">
        <v>76</v>
      </c>
      <c r="AY125" s="138" t="s">
        <v>159</v>
      </c>
      <c r="BK125" s="147">
        <f>BK126</f>
        <v>0</v>
      </c>
    </row>
    <row r="126" spans="1:65" s="2" customFormat="1" ht="62.65" customHeight="1">
      <c r="A126" s="33"/>
      <c r="B126" s="150"/>
      <c r="C126" s="151" t="s">
        <v>83</v>
      </c>
      <c r="D126" s="151" t="s">
        <v>161</v>
      </c>
      <c r="E126" s="152" t="s">
        <v>4154</v>
      </c>
      <c r="F126" s="153" t="s">
        <v>4155</v>
      </c>
      <c r="G126" s="154" t="s">
        <v>2922</v>
      </c>
      <c r="H126" s="155">
        <v>4</v>
      </c>
      <c r="I126" s="156"/>
      <c r="J126" s="157">
        <f>ROUND(I126*H126,2)</f>
        <v>0</v>
      </c>
      <c r="K126" s="158"/>
      <c r="L126" s="34"/>
      <c r="M126" s="159" t="s">
        <v>1</v>
      </c>
      <c r="N126" s="160" t="s">
        <v>41</v>
      </c>
      <c r="O126" s="59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165</v>
      </c>
      <c r="AT126" s="163" t="s">
        <v>161</v>
      </c>
      <c r="AU126" s="163" t="s">
        <v>83</v>
      </c>
      <c r="AY126" s="18" t="s">
        <v>159</v>
      </c>
      <c r="BE126" s="164">
        <f>IF(N126="základní",J126,0)</f>
        <v>0</v>
      </c>
      <c r="BF126" s="164">
        <f>IF(N126="snížená",J126,0)</f>
        <v>0</v>
      </c>
      <c r="BG126" s="164">
        <f>IF(N126="zákl. přenesená",J126,0)</f>
        <v>0</v>
      </c>
      <c r="BH126" s="164">
        <f>IF(N126="sníž. přenesená",J126,0)</f>
        <v>0</v>
      </c>
      <c r="BI126" s="164">
        <f>IF(N126="nulová",J126,0)</f>
        <v>0</v>
      </c>
      <c r="BJ126" s="18" t="s">
        <v>83</v>
      </c>
      <c r="BK126" s="164">
        <f>ROUND(I126*H126,2)</f>
        <v>0</v>
      </c>
      <c r="BL126" s="18" t="s">
        <v>165</v>
      </c>
      <c r="BM126" s="163" t="s">
        <v>85</v>
      </c>
    </row>
    <row r="127" spans="2:63" s="12" customFormat="1" ht="25.9" customHeight="1">
      <c r="B127" s="137"/>
      <c r="D127" s="138" t="s">
        <v>75</v>
      </c>
      <c r="E127" s="139" t="s">
        <v>3440</v>
      </c>
      <c r="F127" s="139" t="s">
        <v>4156</v>
      </c>
      <c r="I127" s="140"/>
      <c r="J127" s="141">
        <f>BK127</f>
        <v>0</v>
      </c>
      <c r="L127" s="137"/>
      <c r="M127" s="142"/>
      <c r="N127" s="143"/>
      <c r="O127" s="143"/>
      <c r="P127" s="144">
        <f>P128</f>
        <v>0</v>
      </c>
      <c r="Q127" s="143"/>
      <c r="R127" s="144">
        <f>R128</f>
        <v>0</v>
      </c>
      <c r="S127" s="143"/>
      <c r="T127" s="145">
        <f>T128</f>
        <v>0</v>
      </c>
      <c r="AR127" s="138" t="s">
        <v>83</v>
      </c>
      <c r="AT127" s="146" t="s">
        <v>75</v>
      </c>
      <c r="AU127" s="146" t="s">
        <v>76</v>
      </c>
      <c r="AY127" s="138" t="s">
        <v>159</v>
      </c>
      <c r="BK127" s="147">
        <f>BK128</f>
        <v>0</v>
      </c>
    </row>
    <row r="128" spans="1:65" s="2" customFormat="1" ht="76.35" customHeight="1">
      <c r="A128" s="33"/>
      <c r="B128" s="150"/>
      <c r="C128" s="151" t="s">
        <v>85</v>
      </c>
      <c r="D128" s="151" t="s">
        <v>161</v>
      </c>
      <c r="E128" s="152" t="s">
        <v>4157</v>
      </c>
      <c r="F128" s="153" t="s">
        <v>4158</v>
      </c>
      <c r="G128" s="154" t="s">
        <v>2922</v>
      </c>
      <c r="H128" s="155">
        <v>4</v>
      </c>
      <c r="I128" s="156"/>
      <c r="J128" s="157">
        <f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165</v>
      </c>
      <c r="AT128" s="163" t="s">
        <v>161</v>
      </c>
      <c r="AU128" s="163" t="s">
        <v>83</v>
      </c>
      <c r="AY128" s="18" t="s">
        <v>159</v>
      </c>
      <c r="BE128" s="164">
        <f>IF(N128="základní",J128,0)</f>
        <v>0</v>
      </c>
      <c r="BF128" s="164">
        <f>IF(N128="snížená",J128,0)</f>
        <v>0</v>
      </c>
      <c r="BG128" s="164">
        <f>IF(N128="zákl. přenesená",J128,0)</f>
        <v>0</v>
      </c>
      <c r="BH128" s="164">
        <f>IF(N128="sníž. přenesená",J128,0)</f>
        <v>0</v>
      </c>
      <c r="BI128" s="164">
        <f>IF(N128="nulová",J128,0)</f>
        <v>0</v>
      </c>
      <c r="BJ128" s="18" t="s">
        <v>83</v>
      </c>
      <c r="BK128" s="164">
        <f>ROUND(I128*H128,2)</f>
        <v>0</v>
      </c>
      <c r="BL128" s="18" t="s">
        <v>165</v>
      </c>
      <c r="BM128" s="163" t="s">
        <v>165</v>
      </c>
    </row>
    <row r="129" spans="2:63" s="12" customFormat="1" ht="25.9" customHeight="1">
      <c r="B129" s="137"/>
      <c r="D129" s="138" t="s">
        <v>75</v>
      </c>
      <c r="E129" s="139" t="s">
        <v>3487</v>
      </c>
      <c r="F129" s="139" t="s">
        <v>4159</v>
      </c>
      <c r="I129" s="140"/>
      <c r="J129" s="141">
        <f>BK129</f>
        <v>0</v>
      </c>
      <c r="L129" s="137"/>
      <c r="M129" s="142"/>
      <c r="N129" s="143"/>
      <c r="O129" s="143"/>
      <c r="P129" s="144">
        <f>SUM(P130:P131)</f>
        <v>0</v>
      </c>
      <c r="Q129" s="143"/>
      <c r="R129" s="144">
        <f>SUM(R130:R131)</f>
        <v>0</v>
      </c>
      <c r="S129" s="143"/>
      <c r="T129" s="145">
        <f>SUM(T130:T131)</f>
        <v>0</v>
      </c>
      <c r="AR129" s="138" t="s">
        <v>83</v>
      </c>
      <c r="AT129" s="146" t="s">
        <v>75</v>
      </c>
      <c r="AU129" s="146" t="s">
        <v>76</v>
      </c>
      <c r="AY129" s="138" t="s">
        <v>159</v>
      </c>
      <c r="BK129" s="147">
        <f>SUM(BK130:BK131)</f>
        <v>0</v>
      </c>
    </row>
    <row r="130" spans="1:65" s="2" customFormat="1" ht="66.75" customHeight="1">
      <c r="A130" s="33"/>
      <c r="B130" s="150"/>
      <c r="C130" s="151" t="s">
        <v>172</v>
      </c>
      <c r="D130" s="151" t="s">
        <v>161</v>
      </c>
      <c r="E130" s="152" t="s">
        <v>4160</v>
      </c>
      <c r="F130" s="153" t="s">
        <v>4161</v>
      </c>
      <c r="G130" s="154" t="s">
        <v>2922</v>
      </c>
      <c r="H130" s="155">
        <v>1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165</v>
      </c>
      <c r="AT130" s="163" t="s">
        <v>161</v>
      </c>
      <c r="AU130" s="163" t="s">
        <v>83</v>
      </c>
      <c r="AY130" s="18" t="s">
        <v>159</v>
      </c>
      <c r="BE130" s="164">
        <f>IF(N130="základní",J130,0)</f>
        <v>0</v>
      </c>
      <c r="BF130" s="164">
        <f>IF(N130="snížená",J130,0)</f>
        <v>0</v>
      </c>
      <c r="BG130" s="164">
        <f>IF(N130="zákl. přenesená",J130,0)</f>
        <v>0</v>
      </c>
      <c r="BH130" s="164">
        <f>IF(N130="sníž. přenesená",J130,0)</f>
        <v>0</v>
      </c>
      <c r="BI130" s="164">
        <f>IF(N130="nulová",J130,0)</f>
        <v>0</v>
      </c>
      <c r="BJ130" s="18" t="s">
        <v>83</v>
      </c>
      <c r="BK130" s="164">
        <f>ROUND(I130*H130,2)</f>
        <v>0</v>
      </c>
      <c r="BL130" s="18" t="s">
        <v>165</v>
      </c>
      <c r="BM130" s="163" t="s">
        <v>183</v>
      </c>
    </row>
    <row r="131" spans="1:65" s="2" customFormat="1" ht="16.5" customHeight="1">
      <c r="A131" s="33"/>
      <c r="B131" s="150"/>
      <c r="C131" s="151" t="s">
        <v>165</v>
      </c>
      <c r="D131" s="151" t="s">
        <v>161</v>
      </c>
      <c r="E131" s="152" t="s">
        <v>4162</v>
      </c>
      <c r="F131" s="153" t="s">
        <v>4163</v>
      </c>
      <c r="G131" s="154" t="s">
        <v>2922</v>
      </c>
      <c r="H131" s="155">
        <v>1</v>
      </c>
      <c r="I131" s="156"/>
      <c r="J131" s="157">
        <f>ROUND(I131*H131,2)</f>
        <v>0</v>
      </c>
      <c r="K131" s="158"/>
      <c r="L131" s="34"/>
      <c r="M131" s="159" t="s">
        <v>1</v>
      </c>
      <c r="N131" s="160" t="s">
        <v>41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165</v>
      </c>
      <c r="AT131" s="163" t="s">
        <v>161</v>
      </c>
      <c r="AU131" s="163" t="s">
        <v>83</v>
      </c>
      <c r="AY131" s="18" t="s">
        <v>159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83</v>
      </c>
      <c r="BK131" s="164">
        <f>ROUND(I131*H131,2)</f>
        <v>0</v>
      </c>
      <c r="BL131" s="18" t="s">
        <v>165</v>
      </c>
      <c r="BM131" s="163" t="s">
        <v>193</v>
      </c>
    </row>
    <row r="132" spans="2:63" s="12" customFormat="1" ht="25.9" customHeight="1">
      <c r="B132" s="137"/>
      <c r="D132" s="138" t="s">
        <v>75</v>
      </c>
      <c r="E132" s="139" t="s">
        <v>3568</v>
      </c>
      <c r="F132" s="139" t="s">
        <v>4164</v>
      </c>
      <c r="I132" s="140"/>
      <c r="J132" s="141">
        <f>BK132</f>
        <v>0</v>
      </c>
      <c r="L132" s="137"/>
      <c r="M132" s="142"/>
      <c r="N132" s="143"/>
      <c r="O132" s="143"/>
      <c r="P132" s="144">
        <f>SUM(P133:P138)</f>
        <v>0</v>
      </c>
      <c r="Q132" s="143"/>
      <c r="R132" s="144">
        <f>SUM(R133:R138)</f>
        <v>0</v>
      </c>
      <c r="S132" s="143"/>
      <c r="T132" s="145">
        <f>SUM(T133:T138)</f>
        <v>0</v>
      </c>
      <c r="AR132" s="138" t="s">
        <v>83</v>
      </c>
      <c r="AT132" s="146" t="s">
        <v>75</v>
      </c>
      <c r="AU132" s="146" t="s">
        <v>76</v>
      </c>
      <c r="AY132" s="138" t="s">
        <v>159</v>
      </c>
      <c r="BK132" s="147">
        <f>SUM(BK133:BK138)</f>
        <v>0</v>
      </c>
    </row>
    <row r="133" spans="1:65" s="2" customFormat="1" ht="16.5" customHeight="1">
      <c r="A133" s="33"/>
      <c r="B133" s="150"/>
      <c r="C133" s="151" t="s">
        <v>179</v>
      </c>
      <c r="D133" s="151" t="s">
        <v>161</v>
      </c>
      <c r="E133" s="152" t="s">
        <v>4165</v>
      </c>
      <c r="F133" s="153" t="s">
        <v>4166</v>
      </c>
      <c r="G133" s="154" t="s">
        <v>4167</v>
      </c>
      <c r="H133" s="155">
        <v>1</v>
      </c>
      <c r="I133" s="156"/>
      <c r="J133" s="157">
        <f aca="true" t="shared" si="0" ref="J133:J138"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 aca="true" t="shared" si="1" ref="P133:P138">O133*H133</f>
        <v>0</v>
      </c>
      <c r="Q133" s="161">
        <v>0</v>
      </c>
      <c r="R133" s="161">
        <f aca="true" t="shared" si="2" ref="R133:R138">Q133*H133</f>
        <v>0</v>
      </c>
      <c r="S133" s="161">
        <v>0</v>
      </c>
      <c r="T133" s="162">
        <f aca="true" t="shared" si="3" ref="T133:T138"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 aca="true" t="shared" si="4" ref="BE133:BE138">IF(N133="základní",J133,0)</f>
        <v>0</v>
      </c>
      <c r="BF133" s="164">
        <f aca="true" t="shared" si="5" ref="BF133:BF138">IF(N133="snížená",J133,0)</f>
        <v>0</v>
      </c>
      <c r="BG133" s="164">
        <f aca="true" t="shared" si="6" ref="BG133:BG138">IF(N133="zákl. přenesená",J133,0)</f>
        <v>0</v>
      </c>
      <c r="BH133" s="164">
        <f aca="true" t="shared" si="7" ref="BH133:BH138">IF(N133="sníž. přenesená",J133,0)</f>
        <v>0</v>
      </c>
      <c r="BI133" s="164">
        <f aca="true" t="shared" si="8" ref="BI133:BI138">IF(N133="nulová",J133,0)</f>
        <v>0</v>
      </c>
      <c r="BJ133" s="18" t="s">
        <v>83</v>
      </c>
      <c r="BK133" s="164">
        <f aca="true" t="shared" si="9" ref="BK133:BK138">ROUND(I133*H133,2)</f>
        <v>0</v>
      </c>
      <c r="BL133" s="18" t="s">
        <v>165</v>
      </c>
      <c r="BM133" s="163" t="s">
        <v>115</v>
      </c>
    </row>
    <row r="134" spans="1:65" s="2" customFormat="1" ht="16.5" customHeight="1">
      <c r="A134" s="33"/>
      <c r="B134" s="150"/>
      <c r="C134" s="151" t="s">
        <v>183</v>
      </c>
      <c r="D134" s="151" t="s">
        <v>161</v>
      </c>
      <c r="E134" s="152" t="s">
        <v>4168</v>
      </c>
      <c r="F134" s="153" t="s">
        <v>4169</v>
      </c>
      <c r="G134" s="154" t="s">
        <v>4167</v>
      </c>
      <c r="H134" s="155">
        <v>1</v>
      </c>
      <c r="I134" s="156"/>
      <c r="J134" s="157">
        <f t="shared" si="0"/>
        <v>0</v>
      </c>
      <c r="K134" s="158"/>
      <c r="L134" s="34"/>
      <c r="M134" s="159" t="s">
        <v>1</v>
      </c>
      <c r="N134" s="160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83</v>
      </c>
      <c r="BK134" s="164">
        <f t="shared" si="9"/>
        <v>0</v>
      </c>
      <c r="BL134" s="18" t="s">
        <v>165</v>
      </c>
      <c r="BM134" s="163" t="s">
        <v>121</v>
      </c>
    </row>
    <row r="135" spans="1:65" s="2" customFormat="1" ht="16.5" customHeight="1">
      <c r="A135" s="33"/>
      <c r="B135" s="150"/>
      <c r="C135" s="151" t="s">
        <v>187</v>
      </c>
      <c r="D135" s="151" t="s">
        <v>161</v>
      </c>
      <c r="E135" s="152" t="s">
        <v>4170</v>
      </c>
      <c r="F135" s="153" t="s">
        <v>4171</v>
      </c>
      <c r="G135" s="154" t="s">
        <v>4167</v>
      </c>
      <c r="H135" s="155">
        <v>1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83</v>
      </c>
      <c r="BK135" s="164">
        <f t="shared" si="9"/>
        <v>0</v>
      </c>
      <c r="BL135" s="18" t="s">
        <v>165</v>
      </c>
      <c r="BM135" s="163" t="s">
        <v>221</v>
      </c>
    </row>
    <row r="136" spans="1:65" s="2" customFormat="1" ht="16.5" customHeight="1">
      <c r="A136" s="33"/>
      <c r="B136" s="150"/>
      <c r="C136" s="151" t="s">
        <v>193</v>
      </c>
      <c r="D136" s="151" t="s">
        <v>161</v>
      </c>
      <c r="E136" s="152" t="s">
        <v>4172</v>
      </c>
      <c r="F136" s="153" t="s">
        <v>4173</v>
      </c>
      <c r="G136" s="154" t="s">
        <v>4167</v>
      </c>
      <c r="H136" s="155">
        <v>1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237</v>
      </c>
    </row>
    <row r="137" spans="1:65" s="2" customFormat="1" ht="16.5" customHeight="1">
      <c r="A137" s="33"/>
      <c r="B137" s="150"/>
      <c r="C137" s="151" t="s">
        <v>198</v>
      </c>
      <c r="D137" s="151" t="s">
        <v>161</v>
      </c>
      <c r="E137" s="152" t="s">
        <v>4174</v>
      </c>
      <c r="F137" s="153" t="s">
        <v>4175</v>
      </c>
      <c r="G137" s="154" t="s">
        <v>4167</v>
      </c>
      <c r="H137" s="155">
        <v>1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247</v>
      </c>
    </row>
    <row r="138" spans="1:65" s="2" customFormat="1" ht="21.75" customHeight="1">
      <c r="A138" s="33"/>
      <c r="B138" s="150"/>
      <c r="C138" s="151" t="s">
        <v>115</v>
      </c>
      <c r="D138" s="151" t="s">
        <v>161</v>
      </c>
      <c r="E138" s="152" t="s">
        <v>4176</v>
      </c>
      <c r="F138" s="153" t="s">
        <v>4177</v>
      </c>
      <c r="G138" s="154" t="s">
        <v>4167</v>
      </c>
      <c r="H138" s="155">
        <v>1</v>
      </c>
      <c r="I138" s="156"/>
      <c r="J138" s="157">
        <f t="shared" si="0"/>
        <v>0</v>
      </c>
      <c r="K138" s="158"/>
      <c r="L138" s="34"/>
      <c r="M138" s="186" t="s">
        <v>1</v>
      </c>
      <c r="N138" s="187" t="s">
        <v>41</v>
      </c>
      <c r="O138" s="188"/>
      <c r="P138" s="189">
        <f t="shared" si="1"/>
        <v>0</v>
      </c>
      <c r="Q138" s="189">
        <v>0</v>
      </c>
      <c r="R138" s="189">
        <f t="shared" si="2"/>
        <v>0</v>
      </c>
      <c r="S138" s="189">
        <v>0</v>
      </c>
      <c r="T138" s="19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258</v>
      </c>
    </row>
    <row r="139" spans="1:31" s="2" customFormat="1" ht="6.95" customHeight="1">
      <c r="A139" s="33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34"/>
      <c r="M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</sheetData>
  <autoFilter ref="C123:K138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117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4"/>
      <c r="G9" s="264"/>
      <c r="H9" s="26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4" t="s">
        <v>4178</v>
      </c>
      <c r="F11" s="264"/>
      <c r="G11" s="264"/>
      <c r="H11" s="264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5" t="str">
        <f>'Rekapitulace stavby'!E14</f>
        <v>Vyplň údaj</v>
      </c>
      <c r="F20" s="230"/>
      <c r="G20" s="230"/>
      <c r="H20" s="230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5" t="s">
        <v>1</v>
      </c>
      <c r="F29" s="235"/>
      <c r="G29" s="235"/>
      <c r="H29" s="235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ROUND(J124,2)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ROUND((SUM(BE124:BE272)),2)</f>
        <v>0</v>
      </c>
      <c r="G35" s="33"/>
      <c r="H35" s="33"/>
      <c r="I35" s="106">
        <v>0.21</v>
      </c>
      <c r="J35" s="105">
        <f>ROUND(((SUM(BE124:BE272))*I35),2)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ROUND((SUM(BF124:BF272)),2)</f>
        <v>0</v>
      </c>
      <c r="G36" s="33"/>
      <c r="H36" s="33"/>
      <c r="I36" s="106">
        <v>0.15</v>
      </c>
      <c r="J36" s="105">
        <f>ROUND(((SUM(BF124:BF272))*I36),2)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ROUND((SUM(BG124:BG272)),2)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ROUND((SUM(BH124:BH272)),2)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ROUND((SUM(BI124:BI272)),2)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4"/>
      <c r="G87" s="264"/>
      <c r="H87" s="26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4" t="str">
        <f>E11</f>
        <v>10 - EI-SPCM</v>
      </c>
      <c r="F89" s="264"/>
      <c r="G89" s="264"/>
      <c r="H89" s="264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4179</v>
      </c>
      <c r="E99" s="120"/>
      <c r="F99" s="120"/>
      <c r="G99" s="120"/>
      <c r="H99" s="120"/>
      <c r="I99" s="120"/>
      <c r="J99" s="121">
        <f>J125</f>
        <v>0</v>
      </c>
      <c r="L99" s="118"/>
    </row>
    <row r="100" spans="2:12" s="9" customFormat="1" ht="24.95" customHeight="1">
      <c r="B100" s="118"/>
      <c r="D100" s="119" t="s">
        <v>4180</v>
      </c>
      <c r="E100" s="120"/>
      <c r="F100" s="120"/>
      <c r="G100" s="120"/>
      <c r="H100" s="120"/>
      <c r="I100" s="120"/>
      <c r="J100" s="121">
        <f>J126</f>
        <v>0</v>
      </c>
      <c r="L100" s="118"/>
    </row>
    <row r="101" spans="2:12" s="9" customFormat="1" ht="24.95" customHeight="1">
      <c r="B101" s="118"/>
      <c r="D101" s="119" t="s">
        <v>4181</v>
      </c>
      <c r="E101" s="120"/>
      <c r="F101" s="120"/>
      <c r="G101" s="120"/>
      <c r="H101" s="120"/>
      <c r="I101" s="120"/>
      <c r="J101" s="121">
        <f>J256</f>
        <v>0</v>
      </c>
      <c r="L101" s="118"/>
    </row>
    <row r="102" spans="2:12" s="9" customFormat="1" ht="24.95" customHeight="1">
      <c r="B102" s="118"/>
      <c r="D102" s="119" t="s">
        <v>4182</v>
      </c>
      <c r="E102" s="120"/>
      <c r="F102" s="120"/>
      <c r="G102" s="120"/>
      <c r="H102" s="120"/>
      <c r="I102" s="120"/>
      <c r="J102" s="121">
        <f>J269</f>
        <v>0</v>
      </c>
      <c r="L102" s="118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144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62" t="str">
        <f>E7</f>
        <v>Nemocnice ČEské Budějovice a.s.</v>
      </c>
      <c r="F112" s="263"/>
      <c r="G112" s="263"/>
      <c r="H112" s="26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2:12" s="1" customFormat="1" ht="12" customHeight="1">
      <c r="B113" s="21"/>
      <c r="C113" s="28" t="s">
        <v>125</v>
      </c>
      <c r="L113" s="21"/>
    </row>
    <row r="114" spans="1:31" s="2" customFormat="1" ht="23.25" customHeight="1">
      <c r="A114" s="33"/>
      <c r="B114" s="34"/>
      <c r="C114" s="33"/>
      <c r="D114" s="33"/>
      <c r="E114" s="262" t="s">
        <v>126</v>
      </c>
      <c r="F114" s="264"/>
      <c r="G114" s="264"/>
      <c r="H114" s="264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127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24" t="str">
        <f>E11</f>
        <v>10 - EI-SPCM</v>
      </c>
      <c r="F116" s="264"/>
      <c r="G116" s="264"/>
      <c r="H116" s="264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3"/>
      <c r="E118" s="33"/>
      <c r="F118" s="26" t="str">
        <f>F14</f>
        <v xml:space="preserve"> </v>
      </c>
      <c r="G118" s="33"/>
      <c r="H118" s="33"/>
      <c r="I118" s="28" t="s">
        <v>22</v>
      </c>
      <c r="J118" s="56" t="str">
        <f>IF(J14="","",J14)</f>
        <v>6. 6. 2022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24</v>
      </c>
      <c r="D120" s="33"/>
      <c r="E120" s="33"/>
      <c r="F120" s="26" t="str">
        <f>E17</f>
        <v xml:space="preserve"> </v>
      </c>
      <c r="G120" s="33"/>
      <c r="H120" s="33"/>
      <c r="I120" s="28" t="s">
        <v>29</v>
      </c>
      <c r="J120" s="31" t="str">
        <f>E23</f>
        <v>ARKUS5 s.r.o.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.7" customHeight="1">
      <c r="A121" s="33"/>
      <c r="B121" s="34"/>
      <c r="C121" s="28" t="s">
        <v>27</v>
      </c>
      <c r="D121" s="33"/>
      <c r="E121" s="33"/>
      <c r="F121" s="26" t="str">
        <f>IF(E20="","",E20)</f>
        <v>Vyplň údaj</v>
      </c>
      <c r="G121" s="33"/>
      <c r="H121" s="33"/>
      <c r="I121" s="28" t="s">
        <v>33</v>
      </c>
      <c r="J121" s="31" t="str">
        <f>E26</f>
        <v>lacko.ondrej@seznam.cz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26"/>
      <c r="B123" s="127"/>
      <c r="C123" s="128" t="s">
        <v>145</v>
      </c>
      <c r="D123" s="129" t="s">
        <v>61</v>
      </c>
      <c r="E123" s="129" t="s">
        <v>57</v>
      </c>
      <c r="F123" s="129" t="s">
        <v>58</v>
      </c>
      <c r="G123" s="129" t="s">
        <v>146</v>
      </c>
      <c r="H123" s="129" t="s">
        <v>147</v>
      </c>
      <c r="I123" s="129" t="s">
        <v>148</v>
      </c>
      <c r="J123" s="130" t="s">
        <v>131</v>
      </c>
      <c r="K123" s="131" t="s">
        <v>149</v>
      </c>
      <c r="L123" s="132"/>
      <c r="M123" s="63" t="s">
        <v>1</v>
      </c>
      <c r="N123" s="64" t="s">
        <v>40</v>
      </c>
      <c r="O123" s="64" t="s">
        <v>150</v>
      </c>
      <c r="P123" s="64" t="s">
        <v>151</v>
      </c>
      <c r="Q123" s="64" t="s">
        <v>152</v>
      </c>
      <c r="R123" s="64" t="s">
        <v>153</v>
      </c>
      <c r="S123" s="64" t="s">
        <v>154</v>
      </c>
      <c r="T123" s="65" t="s">
        <v>155</v>
      </c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63" s="2" customFormat="1" ht="22.9" customHeight="1">
      <c r="A124" s="33"/>
      <c r="B124" s="34"/>
      <c r="C124" s="70" t="s">
        <v>156</v>
      </c>
      <c r="D124" s="33"/>
      <c r="E124" s="33"/>
      <c r="F124" s="33"/>
      <c r="G124" s="33"/>
      <c r="H124" s="33"/>
      <c r="I124" s="33"/>
      <c r="J124" s="133">
        <f>BK124</f>
        <v>0</v>
      </c>
      <c r="K124" s="33"/>
      <c r="L124" s="34"/>
      <c r="M124" s="66"/>
      <c r="N124" s="57"/>
      <c r="O124" s="67"/>
      <c r="P124" s="134">
        <f>P125+P126+P256+P269</f>
        <v>0</v>
      </c>
      <c r="Q124" s="67"/>
      <c r="R124" s="134">
        <f>R125+R126+R256+R269</f>
        <v>0</v>
      </c>
      <c r="S124" s="67"/>
      <c r="T124" s="135">
        <f>T125+T126+T256+T269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75</v>
      </c>
      <c r="AU124" s="18" t="s">
        <v>133</v>
      </c>
      <c r="BK124" s="136">
        <f>BK125+BK126+BK256+BK269</f>
        <v>0</v>
      </c>
    </row>
    <row r="125" spans="2:63" s="12" customFormat="1" ht="25.9" customHeight="1">
      <c r="B125" s="137"/>
      <c r="D125" s="138" t="s">
        <v>75</v>
      </c>
      <c r="E125" s="139" t="s">
        <v>3413</v>
      </c>
      <c r="F125" s="139" t="s">
        <v>4183</v>
      </c>
      <c r="I125" s="140"/>
      <c r="J125" s="141">
        <f>BK125</f>
        <v>0</v>
      </c>
      <c r="L125" s="137"/>
      <c r="M125" s="142"/>
      <c r="N125" s="143"/>
      <c r="O125" s="143"/>
      <c r="P125" s="144">
        <v>0</v>
      </c>
      <c r="Q125" s="143"/>
      <c r="R125" s="144">
        <v>0</v>
      </c>
      <c r="S125" s="143"/>
      <c r="T125" s="145">
        <v>0</v>
      </c>
      <c r="AR125" s="138" t="s">
        <v>83</v>
      </c>
      <c r="AT125" s="146" t="s">
        <v>75</v>
      </c>
      <c r="AU125" s="146" t="s">
        <v>76</v>
      </c>
      <c r="AY125" s="138" t="s">
        <v>159</v>
      </c>
      <c r="BK125" s="147">
        <v>0</v>
      </c>
    </row>
    <row r="126" spans="2:63" s="12" customFormat="1" ht="25.9" customHeight="1">
      <c r="B126" s="137"/>
      <c r="D126" s="138" t="s">
        <v>75</v>
      </c>
      <c r="E126" s="139" t="s">
        <v>3440</v>
      </c>
      <c r="F126" s="139" t="s">
        <v>4184</v>
      </c>
      <c r="I126" s="140"/>
      <c r="J126" s="141">
        <f>BK126</f>
        <v>0</v>
      </c>
      <c r="L126" s="137"/>
      <c r="M126" s="142"/>
      <c r="N126" s="143"/>
      <c r="O126" s="143"/>
      <c r="P126" s="144">
        <f>SUM(P127:P255)</f>
        <v>0</v>
      </c>
      <c r="Q126" s="143"/>
      <c r="R126" s="144">
        <f>SUM(R127:R255)</f>
        <v>0</v>
      </c>
      <c r="S126" s="143"/>
      <c r="T126" s="145">
        <f>SUM(T127:T255)</f>
        <v>0</v>
      </c>
      <c r="AR126" s="138" t="s">
        <v>83</v>
      </c>
      <c r="AT126" s="146" t="s">
        <v>75</v>
      </c>
      <c r="AU126" s="146" t="s">
        <v>76</v>
      </c>
      <c r="AY126" s="138" t="s">
        <v>159</v>
      </c>
      <c r="BK126" s="147">
        <f>SUM(BK127:BK255)</f>
        <v>0</v>
      </c>
    </row>
    <row r="127" spans="1:65" s="2" customFormat="1" ht="16.5" customHeight="1">
      <c r="A127" s="33"/>
      <c r="B127" s="150"/>
      <c r="C127" s="151" t="s">
        <v>83</v>
      </c>
      <c r="D127" s="151" t="s">
        <v>161</v>
      </c>
      <c r="E127" s="152" t="s">
        <v>4185</v>
      </c>
      <c r="F127" s="153" t="s">
        <v>4186</v>
      </c>
      <c r="G127" s="154" t="s">
        <v>190</v>
      </c>
      <c r="H127" s="155">
        <v>75</v>
      </c>
      <c r="I127" s="156"/>
      <c r="J127" s="157">
        <f>ROUND(I127*H127,2)</f>
        <v>0</v>
      </c>
      <c r="K127" s="158"/>
      <c r="L127" s="34"/>
      <c r="M127" s="159" t="s">
        <v>1</v>
      </c>
      <c r="N127" s="160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165</v>
      </c>
      <c r="AT127" s="163" t="s">
        <v>161</v>
      </c>
      <c r="AU127" s="163" t="s">
        <v>83</v>
      </c>
      <c r="AY127" s="18" t="s">
        <v>159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18" t="s">
        <v>83</v>
      </c>
      <c r="BK127" s="164">
        <f>ROUND(I127*H127,2)</f>
        <v>0</v>
      </c>
      <c r="BL127" s="18" t="s">
        <v>165</v>
      </c>
      <c r="BM127" s="163" t="s">
        <v>85</v>
      </c>
    </row>
    <row r="128" spans="1:47" s="2" customFormat="1" ht="19.5">
      <c r="A128" s="33"/>
      <c r="B128" s="34"/>
      <c r="C128" s="33"/>
      <c r="D128" s="166" t="s">
        <v>447</v>
      </c>
      <c r="E128" s="33"/>
      <c r="F128" s="182" t="s">
        <v>4187</v>
      </c>
      <c r="G128" s="33"/>
      <c r="H128" s="33"/>
      <c r="I128" s="183"/>
      <c r="J128" s="33"/>
      <c r="K128" s="33"/>
      <c r="L128" s="34"/>
      <c r="M128" s="184"/>
      <c r="N128" s="185"/>
      <c r="O128" s="59"/>
      <c r="P128" s="59"/>
      <c r="Q128" s="59"/>
      <c r="R128" s="59"/>
      <c r="S128" s="59"/>
      <c r="T128" s="60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447</v>
      </c>
      <c r="AU128" s="18" t="s">
        <v>83</v>
      </c>
    </row>
    <row r="129" spans="1:65" s="2" customFormat="1" ht="16.5" customHeight="1">
      <c r="A129" s="33"/>
      <c r="B129" s="150"/>
      <c r="C129" s="151" t="s">
        <v>85</v>
      </c>
      <c r="D129" s="151" t="s">
        <v>161</v>
      </c>
      <c r="E129" s="152" t="s">
        <v>4188</v>
      </c>
      <c r="F129" s="153" t="s">
        <v>4186</v>
      </c>
      <c r="G129" s="154" t="s">
        <v>190</v>
      </c>
      <c r="H129" s="155">
        <v>410</v>
      </c>
      <c r="I129" s="156"/>
      <c r="J129" s="157">
        <f>ROUND(I129*H129,2)</f>
        <v>0</v>
      </c>
      <c r="K129" s="158"/>
      <c r="L129" s="34"/>
      <c r="M129" s="159" t="s">
        <v>1</v>
      </c>
      <c r="N129" s="160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165</v>
      </c>
      <c r="AT129" s="163" t="s">
        <v>161</v>
      </c>
      <c r="AU129" s="163" t="s">
        <v>83</v>
      </c>
      <c r="AY129" s="18" t="s">
        <v>159</v>
      </c>
      <c r="BE129" s="164">
        <f>IF(N129="základní",J129,0)</f>
        <v>0</v>
      </c>
      <c r="BF129" s="164">
        <f>IF(N129="snížená",J129,0)</f>
        <v>0</v>
      </c>
      <c r="BG129" s="164">
        <f>IF(N129="zákl. přenesená",J129,0)</f>
        <v>0</v>
      </c>
      <c r="BH129" s="164">
        <f>IF(N129="sníž. přenesená",J129,0)</f>
        <v>0</v>
      </c>
      <c r="BI129" s="164">
        <f>IF(N129="nulová",J129,0)</f>
        <v>0</v>
      </c>
      <c r="BJ129" s="18" t="s">
        <v>83</v>
      </c>
      <c r="BK129" s="164">
        <f>ROUND(I129*H129,2)</f>
        <v>0</v>
      </c>
      <c r="BL129" s="18" t="s">
        <v>165</v>
      </c>
      <c r="BM129" s="163" t="s">
        <v>165</v>
      </c>
    </row>
    <row r="130" spans="1:47" s="2" customFormat="1" ht="19.5">
      <c r="A130" s="33"/>
      <c r="B130" s="34"/>
      <c r="C130" s="33"/>
      <c r="D130" s="166" t="s">
        <v>447</v>
      </c>
      <c r="E130" s="33"/>
      <c r="F130" s="182" t="s">
        <v>4189</v>
      </c>
      <c r="G130" s="33"/>
      <c r="H130" s="33"/>
      <c r="I130" s="183"/>
      <c r="J130" s="33"/>
      <c r="K130" s="33"/>
      <c r="L130" s="34"/>
      <c r="M130" s="184"/>
      <c r="N130" s="185"/>
      <c r="O130" s="59"/>
      <c r="P130" s="59"/>
      <c r="Q130" s="59"/>
      <c r="R130" s="59"/>
      <c r="S130" s="59"/>
      <c r="T130" s="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447</v>
      </c>
      <c r="AU130" s="18" t="s">
        <v>83</v>
      </c>
    </row>
    <row r="131" spans="1:65" s="2" customFormat="1" ht="16.5" customHeight="1">
      <c r="A131" s="33"/>
      <c r="B131" s="150"/>
      <c r="C131" s="151" t="s">
        <v>172</v>
      </c>
      <c r="D131" s="151" t="s">
        <v>161</v>
      </c>
      <c r="E131" s="152" t="s">
        <v>4190</v>
      </c>
      <c r="F131" s="153" t="s">
        <v>4186</v>
      </c>
      <c r="G131" s="154" t="s">
        <v>190</v>
      </c>
      <c r="H131" s="155">
        <v>2630</v>
      </c>
      <c r="I131" s="156"/>
      <c r="J131" s="157">
        <f>ROUND(I131*H131,2)</f>
        <v>0</v>
      </c>
      <c r="K131" s="158"/>
      <c r="L131" s="34"/>
      <c r="M131" s="159" t="s">
        <v>1</v>
      </c>
      <c r="N131" s="160" t="s">
        <v>41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165</v>
      </c>
      <c r="AT131" s="163" t="s">
        <v>161</v>
      </c>
      <c r="AU131" s="163" t="s">
        <v>83</v>
      </c>
      <c r="AY131" s="18" t="s">
        <v>159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83</v>
      </c>
      <c r="BK131" s="164">
        <f>ROUND(I131*H131,2)</f>
        <v>0</v>
      </c>
      <c r="BL131" s="18" t="s">
        <v>165</v>
      </c>
      <c r="BM131" s="163" t="s">
        <v>183</v>
      </c>
    </row>
    <row r="132" spans="1:47" s="2" customFormat="1" ht="19.5">
      <c r="A132" s="33"/>
      <c r="B132" s="34"/>
      <c r="C132" s="33"/>
      <c r="D132" s="166" t="s">
        <v>447</v>
      </c>
      <c r="E132" s="33"/>
      <c r="F132" s="182" t="s">
        <v>4191</v>
      </c>
      <c r="G132" s="33"/>
      <c r="H132" s="33"/>
      <c r="I132" s="183"/>
      <c r="J132" s="33"/>
      <c r="K132" s="33"/>
      <c r="L132" s="34"/>
      <c r="M132" s="184"/>
      <c r="N132" s="185"/>
      <c r="O132" s="59"/>
      <c r="P132" s="59"/>
      <c r="Q132" s="59"/>
      <c r="R132" s="59"/>
      <c r="S132" s="59"/>
      <c r="T132" s="6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447</v>
      </c>
      <c r="AU132" s="18" t="s">
        <v>83</v>
      </c>
    </row>
    <row r="133" spans="1:65" s="2" customFormat="1" ht="16.5" customHeight="1">
      <c r="A133" s="33"/>
      <c r="B133" s="150"/>
      <c r="C133" s="151" t="s">
        <v>165</v>
      </c>
      <c r="D133" s="151" t="s">
        <v>161</v>
      </c>
      <c r="E133" s="152" t="s">
        <v>4192</v>
      </c>
      <c r="F133" s="153" t="s">
        <v>4186</v>
      </c>
      <c r="G133" s="154" t="s">
        <v>190</v>
      </c>
      <c r="H133" s="155">
        <v>226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18" t="s">
        <v>83</v>
      </c>
      <c r="BK133" s="164">
        <f>ROUND(I133*H133,2)</f>
        <v>0</v>
      </c>
      <c r="BL133" s="18" t="s">
        <v>165</v>
      </c>
      <c r="BM133" s="163" t="s">
        <v>193</v>
      </c>
    </row>
    <row r="134" spans="1:47" s="2" customFormat="1" ht="19.5">
      <c r="A134" s="33"/>
      <c r="B134" s="34"/>
      <c r="C134" s="33"/>
      <c r="D134" s="166" t="s">
        <v>447</v>
      </c>
      <c r="E134" s="33"/>
      <c r="F134" s="182" t="s">
        <v>4193</v>
      </c>
      <c r="G134" s="33"/>
      <c r="H134" s="33"/>
      <c r="I134" s="183"/>
      <c r="J134" s="33"/>
      <c r="K134" s="33"/>
      <c r="L134" s="34"/>
      <c r="M134" s="184"/>
      <c r="N134" s="185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447</v>
      </c>
      <c r="AU134" s="18" t="s">
        <v>83</v>
      </c>
    </row>
    <row r="135" spans="1:65" s="2" customFormat="1" ht="16.5" customHeight="1">
      <c r="A135" s="33"/>
      <c r="B135" s="150"/>
      <c r="C135" s="151" t="s">
        <v>179</v>
      </c>
      <c r="D135" s="151" t="s">
        <v>161</v>
      </c>
      <c r="E135" s="152" t="s">
        <v>4194</v>
      </c>
      <c r="F135" s="153" t="s">
        <v>4186</v>
      </c>
      <c r="G135" s="154" t="s">
        <v>190</v>
      </c>
      <c r="H135" s="155">
        <v>39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>IF(N135="základní",J135,0)</f>
        <v>0</v>
      </c>
      <c r="BF135" s="164">
        <f>IF(N135="snížená",J135,0)</f>
        <v>0</v>
      </c>
      <c r="BG135" s="164">
        <f>IF(N135="zákl. přenesená",J135,0)</f>
        <v>0</v>
      </c>
      <c r="BH135" s="164">
        <f>IF(N135="sníž. přenesená",J135,0)</f>
        <v>0</v>
      </c>
      <c r="BI135" s="164">
        <f>IF(N135="nulová",J135,0)</f>
        <v>0</v>
      </c>
      <c r="BJ135" s="18" t="s">
        <v>83</v>
      </c>
      <c r="BK135" s="164">
        <f>ROUND(I135*H135,2)</f>
        <v>0</v>
      </c>
      <c r="BL135" s="18" t="s">
        <v>165</v>
      </c>
      <c r="BM135" s="163" t="s">
        <v>115</v>
      </c>
    </row>
    <row r="136" spans="1:47" s="2" customFormat="1" ht="19.5">
      <c r="A136" s="33"/>
      <c r="B136" s="34"/>
      <c r="C136" s="33"/>
      <c r="D136" s="166" t="s">
        <v>447</v>
      </c>
      <c r="E136" s="33"/>
      <c r="F136" s="182" t="s">
        <v>4195</v>
      </c>
      <c r="G136" s="33"/>
      <c r="H136" s="33"/>
      <c r="I136" s="183"/>
      <c r="J136" s="33"/>
      <c r="K136" s="33"/>
      <c r="L136" s="34"/>
      <c r="M136" s="184"/>
      <c r="N136" s="185"/>
      <c r="O136" s="59"/>
      <c r="P136" s="59"/>
      <c r="Q136" s="59"/>
      <c r="R136" s="59"/>
      <c r="S136" s="59"/>
      <c r="T136" s="60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447</v>
      </c>
      <c r="AU136" s="18" t="s">
        <v>83</v>
      </c>
    </row>
    <row r="137" spans="1:65" s="2" customFormat="1" ht="16.5" customHeight="1">
      <c r="A137" s="33"/>
      <c r="B137" s="150"/>
      <c r="C137" s="151" t="s">
        <v>183</v>
      </c>
      <c r="D137" s="151" t="s">
        <v>161</v>
      </c>
      <c r="E137" s="152" t="s">
        <v>4196</v>
      </c>
      <c r="F137" s="153" t="s">
        <v>4186</v>
      </c>
      <c r="G137" s="154" t="s">
        <v>190</v>
      </c>
      <c r="H137" s="155">
        <v>53</v>
      </c>
      <c r="I137" s="156"/>
      <c r="J137" s="157">
        <f>ROUND(I137*H137,2)</f>
        <v>0</v>
      </c>
      <c r="K137" s="158"/>
      <c r="L137" s="34"/>
      <c r="M137" s="159" t="s">
        <v>1</v>
      </c>
      <c r="N137" s="160" t="s">
        <v>41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>IF(N137="základní",J137,0)</f>
        <v>0</v>
      </c>
      <c r="BF137" s="164">
        <f>IF(N137="snížená",J137,0)</f>
        <v>0</v>
      </c>
      <c r="BG137" s="164">
        <f>IF(N137="zákl. přenesená",J137,0)</f>
        <v>0</v>
      </c>
      <c r="BH137" s="164">
        <f>IF(N137="sníž. přenesená",J137,0)</f>
        <v>0</v>
      </c>
      <c r="BI137" s="164">
        <f>IF(N137="nulová",J137,0)</f>
        <v>0</v>
      </c>
      <c r="BJ137" s="18" t="s">
        <v>83</v>
      </c>
      <c r="BK137" s="164">
        <f>ROUND(I137*H137,2)</f>
        <v>0</v>
      </c>
      <c r="BL137" s="18" t="s">
        <v>165</v>
      </c>
      <c r="BM137" s="163" t="s">
        <v>121</v>
      </c>
    </row>
    <row r="138" spans="1:47" s="2" customFormat="1" ht="19.5">
      <c r="A138" s="33"/>
      <c r="B138" s="34"/>
      <c r="C138" s="33"/>
      <c r="D138" s="166" t="s">
        <v>447</v>
      </c>
      <c r="E138" s="33"/>
      <c r="F138" s="182" t="s">
        <v>4197</v>
      </c>
      <c r="G138" s="33"/>
      <c r="H138" s="33"/>
      <c r="I138" s="183"/>
      <c r="J138" s="33"/>
      <c r="K138" s="33"/>
      <c r="L138" s="34"/>
      <c r="M138" s="184"/>
      <c r="N138" s="185"/>
      <c r="O138" s="59"/>
      <c r="P138" s="59"/>
      <c r="Q138" s="59"/>
      <c r="R138" s="59"/>
      <c r="S138" s="59"/>
      <c r="T138" s="60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447</v>
      </c>
      <c r="AU138" s="18" t="s">
        <v>83</v>
      </c>
    </row>
    <row r="139" spans="1:65" s="2" customFormat="1" ht="16.5" customHeight="1">
      <c r="A139" s="33"/>
      <c r="B139" s="150"/>
      <c r="C139" s="151" t="s">
        <v>187</v>
      </c>
      <c r="D139" s="151" t="s">
        <v>161</v>
      </c>
      <c r="E139" s="152" t="s">
        <v>4198</v>
      </c>
      <c r="F139" s="153" t="s">
        <v>4186</v>
      </c>
      <c r="G139" s="154" t="s">
        <v>190</v>
      </c>
      <c r="H139" s="155">
        <v>38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8" t="s">
        <v>83</v>
      </c>
      <c r="BK139" s="164">
        <f>ROUND(I139*H139,2)</f>
        <v>0</v>
      </c>
      <c r="BL139" s="18" t="s">
        <v>165</v>
      </c>
      <c r="BM139" s="163" t="s">
        <v>221</v>
      </c>
    </row>
    <row r="140" spans="1:47" s="2" customFormat="1" ht="19.5">
      <c r="A140" s="33"/>
      <c r="B140" s="34"/>
      <c r="C140" s="33"/>
      <c r="D140" s="166" t="s">
        <v>447</v>
      </c>
      <c r="E140" s="33"/>
      <c r="F140" s="182" t="s">
        <v>4199</v>
      </c>
      <c r="G140" s="33"/>
      <c r="H140" s="33"/>
      <c r="I140" s="183"/>
      <c r="J140" s="33"/>
      <c r="K140" s="33"/>
      <c r="L140" s="34"/>
      <c r="M140" s="184"/>
      <c r="N140" s="185"/>
      <c r="O140" s="59"/>
      <c r="P140" s="59"/>
      <c r="Q140" s="59"/>
      <c r="R140" s="59"/>
      <c r="S140" s="59"/>
      <c r="T140" s="60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447</v>
      </c>
      <c r="AU140" s="18" t="s">
        <v>83</v>
      </c>
    </row>
    <row r="141" spans="1:65" s="2" customFormat="1" ht="16.5" customHeight="1">
      <c r="A141" s="33"/>
      <c r="B141" s="150"/>
      <c r="C141" s="151" t="s">
        <v>193</v>
      </c>
      <c r="D141" s="151" t="s">
        <v>161</v>
      </c>
      <c r="E141" s="152" t="s">
        <v>4200</v>
      </c>
      <c r="F141" s="153" t="s">
        <v>4186</v>
      </c>
      <c r="G141" s="154" t="s">
        <v>190</v>
      </c>
      <c r="H141" s="155">
        <v>45</v>
      </c>
      <c r="I141" s="156"/>
      <c r="J141" s="157">
        <f>ROUND(I141*H141,2)</f>
        <v>0</v>
      </c>
      <c r="K141" s="158"/>
      <c r="L141" s="34"/>
      <c r="M141" s="159" t="s">
        <v>1</v>
      </c>
      <c r="N141" s="160" t="s">
        <v>41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8" t="s">
        <v>83</v>
      </c>
      <c r="BK141" s="164">
        <f>ROUND(I141*H141,2)</f>
        <v>0</v>
      </c>
      <c r="BL141" s="18" t="s">
        <v>165</v>
      </c>
      <c r="BM141" s="163" t="s">
        <v>237</v>
      </c>
    </row>
    <row r="142" spans="1:47" s="2" customFormat="1" ht="19.5">
      <c r="A142" s="33"/>
      <c r="B142" s="34"/>
      <c r="C142" s="33"/>
      <c r="D142" s="166" t="s">
        <v>447</v>
      </c>
      <c r="E142" s="33"/>
      <c r="F142" s="182" t="s">
        <v>4201</v>
      </c>
      <c r="G142" s="33"/>
      <c r="H142" s="33"/>
      <c r="I142" s="183"/>
      <c r="J142" s="33"/>
      <c r="K142" s="33"/>
      <c r="L142" s="34"/>
      <c r="M142" s="184"/>
      <c r="N142" s="185"/>
      <c r="O142" s="59"/>
      <c r="P142" s="59"/>
      <c r="Q142" s="59"/>
      <c r="R142" s="59"/>
      <c r="S142" s="59"/>
      <c r="T142" s="60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447</v>
      </c>
      <c r="AU142" s="18" t="s">
        <v>83</v>
      </c>
    </row>
    <row r="143" spans="1:65" s="2" customFormat="1" ht="16.5" customHeight="1">
      <c r="A143" s="33"/>
      <c r="B143" s="150"/>
      <c r="C143" s="151" t="s">
        <v>198</v>
      </c>
      <c r="D143" s="151" t="s">
        <v>161</v>
      </c>
      <c r="E143" s="152" t="s">
        <v>4202</v>
      </c>
      <c r="F143" s="153" t="s">
        <v>4186</v>
      </c>
      <c r="G143" s="154" t="s">
        <v>190</v>
      </c>
      <c r="H143" s="155">
        <v>320</v>
      </c>
      <c r="I143" s="156"/>
      <c r="J143" s="157">
        <f>ROUND(I143*H143,2)</f>
        <v>0</v>
      </c>
      <c r="K143" s="158"/>
      <c r="L143" s="34"/>
      <c r="M143" s="159" t="s">
        <v>1</v>
      </c>
      <c r="N143" s="160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8" t="s">
        <v>83</v>
      </c>
      <c r="BK143" s="164">
        <f>ROUND(I143*H143,2)</f>
        <v>0</v>
      </c>
      <c r="BL143" s="18" t="s">
        <v>165</v>
      </c>
      <c r="BM143" s="163" t="s">
        <v>247</v>
      </c>
    </row>
    <row r="144" spans="1:47" s="2" customFormat="1" ht="19.5">
      <c r="A144" s="33"/>
      <c r="B144" s="34"/>
      <c r="C144" s="33"/>
      <c r="D144" s="166" t="s">
        <v>447</v>
      </c>
      <c r="E144" s="33"/>
      <c r="F144" s="182" t="s">
        <v>4203</v>
      </c>
      <c r="G144" s="33"/>
      <c r="H144" s="33"/>
      <c r="I144" s="183"/>
      <c r="J144" s="33"/>
      <c r="K144" s="33"/>
      <c r="L144" s="34"/>
      <c r="M144" s="184"/>
      <c r="N144" s="185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447</v>
      </c>
      <c r="AU144" s="18" t="s">
        <v>83</v>
      </c>
    </row>
    <row r="145" spans="1:65" s="2" customFormat="1" ht="16.5" customHeight="1">
      <c r="A145" s="33"/>
      <c r="B145" s="150"/>
      <c r="C145" s="151" t="s">
        <v>115</v>
      </c>
      <c r="D145" s="151" t="s">
        <v>161</v>
      </c>
      <c r="E145" s="152" t="s">
        <v>4204</v>
      </c>
      <c r="F145" s="153" t="s">
        <v>4186</v>
      </c>
      <c r="G145" s="154" t="s">
        <v>190</v>
      </c>
      <c r="H145" s="155">
        <v>750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>IF(N145="základní",J145,0)</f>
        <v>0</v>
      </c>
      <c r="BF145" s="164">
        <f>IF(N145="snížená",J145,0)</f>
        <v>0</v>
      </c>
      <c r="BG145" s="164">
        <f>IF(N145="zákl. přenesená",J145,0)</f>
        <v>0</v>
      </c>
      <c r="BH145" s="164">
        <f>IF(N145="sníž. přenesená",J145,0)</f>
        <v>0</v>
      </c>
      <c r="BI145" s="164">
        <f>IF(N145="nulová",J145,0)</f>
        <v>0</v>
      </c>
      <c r="BJ145" s="18" t="s">
        <v>83</v>
      </c>
      <c r="BK145" s="164">
        <f>ROUND(I145*H145,2)</f>
        <v>0</v>
      </c>
      <c r="BL145" s="18" t="s">
        <v>165</v>
      </c>
      <c r="BM145" s="163" t="s">
        <v>258</v>
      </c>
    </row>
    <row r="146" spans="1:47" s="2" customFormat="1" ht="19.5">
      <c r="A146" s="33"/>
      <c r="B146" s="34"/>
      <c r="C146" s="33"/>
      <c r="D146" s="166" t="s">
        <v>447</v>
      </c>
      <c r="E146" s="33"/>
      <c r="F146" s="182" t="s">
        <v>4205</v>
      </c>
      <c r="G146" s="33"/>
      <c r="H146" s="33"/>
      <c r="I146" s="183"/>
      <c r="J146" s="33"/>
      <c r="K146" s="33"/>
      <c r="L146" s="34"/>
      <c r="M146" s="184"/>
      <c r="N146" s="185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447</v>
      </c>
      <c r="AU146" s="18" t="s">
        <v>83</v>
      </c>
    </row>
    <row r="147" spans="1:65" s="2" customFormat="1" ht="16.5" customHeight="1">
      <c r="A147" s="33"/>
      <c r="B147" s="150"/>
      <c r="C147" s="151" t="s">
        <v>118</v>
      </c>
      <c r="D147" s="151" t="s">
        <v>161</v>
      </c>
      <c r="E147" s="152" t="s">
        <v>4206</v>
      </c>
      <c r="F147" s="153" t="s">
        <v>4186</v>
      </c>
      <c r="G147" s="154" t="s">
        <v>190</v>
      </c>
      <c r="H147" s="155">
        <v>38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>IF(N147="základní",J147,0)</f>
        <v>0</v>
      </c>
      <c r="BF147" s="164">
        <f>IF(N147="snížená",J147,0)</f>
        <v>0</v>
      </c>
      <c r="BG147" s="164">
        <f>IF(N147="zákl. přenesená",J147,0)</f>
        <v>0</v>
      </c>
      <c r="BH147" s="164">
        <f>IF(N147="sníž. přenesená",J147,0)</f>
        <v>0</v>
      </c>
      <c r="BI147" s="164">
        <f>IF(N147="nulová",J147,0)</f>
        <v>0</v>
      </c>
      <c r="BJ147" s="18" t="s">
        <v>83</v>
      </c>
      <c r="BK147" s="164">
        <f>ROUND(I147*H147,2)</f>
        <v>0</v>
      </c>
      <c r="BL147" s="18" t="s">
        <v>165</v>
      </c>
      <c r="BM147" s="163" t="s">
        <v>272</v>
      </c>
    </row>
    <row r="148" spans="1:47" s="2" customFormat="1" ht="19.5">
      <c r="A148" s="33"/>
      <c r="B148" s="34"/>
      <c r="C148" s="33"/>
      <c r="D148" s="166" t="s">
        <v>447</v>
      </c>
      <c r="E148" s="33"/>
      <c r="F148" s="182" t="s">
        <v>4207</v>
      </c>
      <c r="G148" s="33"/>
      <c r="H148" s="33"/>
      <c r="I148" s="183"/>
      <c r="J148" s="33"/>
      <c r="K148" s="33"/>
      <c r="L148" s="34"/>
      <c r="M148" s="184"/>
      <c r="N148" s="185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447</v>
      </c>
      <c r="AU148" s="18" t="s">
        <v>83</v>
      </c>
    </row>
    <row r="149" spans="1:65" s="2" customFormat="1" ht="16.5" customHeight="1">
      <c r="A149" s="33"/>
      <c r="B149" s="150"/>
      <c r="C149" s="151" t="s">
        <v>121</v>
      </c>
      <c r="D149" s="151" t="s">
        <v>161</v>
      </c>
      <c r="E149" s="152" t="s">
        <v>4208</v>
      </c>
      <c r="F149" s="153" t="s">
        <v>4186</v>
      </c>
      <c r="G149" s="154" t="s">
        <v>190</v>
      </c>
      <c r="H149" s="155">
        <v>158</v>
      </c>
      <c r="I149" s="156"/>
      <c r="J149" s="157">
        <f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>IF(N149="základní",J149,0)</f>
        <v>0</v>
      </c>
      <c r="BF149" s="164">
        <f>IF(N149="snížená",J149,0)</f>
        <v>0</v>
      </c>
      <c r="BG149" s="164">
        <f>IF(N149="zákl. přenesená",J149,0)</f>
        <v>0</v>
      </c>
      <c r="BH149" s="164">
        <f>IF(N149="sníž. přenesená",J149,0)</f>
        <v>0</v>
      </c>
      <c r="BI149" s="164">
        <f>IF(N149="nulová",J149,0)</f>
        <v>0</v>
      </c>
      <c r="BJ149" s="18" t="s">
        <v>83</v>
      </c>
      <c r="BK149" s="164">
        <f>ROUND(I149*H149,2)</f>
        <v>0</v>
      </c>
      <c r="BL149" s="18" t="s">
        <v>165</v>
      </c>
      <c r="BM149" s="163" t="s">
        <v>284</v>
      </c>
    </row>
    <row r="150" spans="1:47" s="2" customFormat="1" ht="19.5">
      <c r="A150" s="33"/>
      <c r="B150" s="34"/>
      <c r="C150" s="33"/>
      <c r="D150" s="166" t="s">
        <v>447</v>
      </c>
      <c r="E150" s="33"/>
      <c r="F150" s="182" t="s">
        <v>4209</v>
      </c>
      <c r="G150" s="33"/>
      <c r="H150" s="33"/>
      <c r="I150" s="183"/>
      <c r="J150" s="33"/>
      <c r="K150" s="33"/>
      <c r="L150" s="34"/>
      <c r="M150" s="184"/>
      <c r="N150" s="185"/>
      <c r="O150" s="59"/>
      <c r="P150" s="59"/>
      <c r="Q150" s="59"/>
      <c r="R150" s="59"/>
      <c r="S150" s="59"/>
      <c r="T150" s="60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447</v>
      </c>
      <c r="AU150" s="18" t="s">
        <v>83</v>
      </c>
    </row>
    <row r="151" spans="1:65" s="2" customFormat="1" ht="16.5" customHeight="1">
      <c r="A151" s="33"/>
      <c r="B151" s="150"/>
      <c r="C151" s="151" t="s">
        <v>216</v>
      </c>
      <c r="D151" s="151" t="s">
        <v>161</v>
      </c>
      <c r="E151" s="152" t="s">
        <v>4210</v>
      </c>
      <c r="F151" s="153" t="s">
        <v>4186</v>
      </c>
      <c r="G151" s="154" t="s">
        <v>190</v>
      </c>
      <c r="H151" s="155">
        <v>6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83</v>
      </c>
      <c r="AY151" s="18" t="s">
        <v>159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8" t="s">
        <v>83</v>
      </c>
      <c r="BK151" s="164">
        <f>ROUND(I151*H151,2)</f>
        <v>0</v>
      </c>
      <c r="BL151" s="18" t="s">
        <v>165</v>
      </c>
      <c r="BM151" s="163" t="s">
        <v>296</v>
      </c>
    </row>
    <row r="152" spans="1:47" s="2" customFormat="1" ht="19.5">
      <c r="A152" s="33"/>
      <c r="B152" s="34"/>
      <c r="C152" s="33"/>
      <c r="D152" s="166" t="s">
        <v>447</v>
      </c>
      <c r="E152" s="33"/>
      <c r="F152" s="182" t="s">
        <v>4211</v>
      </c>
      <c r="G152" s="33"/>
      <c r="H152" s="33"/>
      <c r="I152" s="183"/>
      <c r="J152" s="33"/>
      <c r="K152" s="33"/>
      <c r="L152" s="34"/>
      <c r="M152" s="184"/>
      <c r="N152" s="185"/>
      <c r="O152" s="59"/>
      <c r="P152" s="59"/>
      <c r="Q152" s="59"/>
      <c r="R152" s="59"/>
      <c r="S152" s="59"/>
      <c r="T152" s="60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447</v>
      </c>
      <c r="AU152" s="18" t="s">
        <v>83</v>
      </c>
    </row>
    <row r="153" spans="1:65" s="2" customFormat="1" ht="16.5" customHeight="1">
      <c r="A153" s="33"/>
      <c r="B153" s="150"/>
      <c r="C153" s="151" t="s">
        <v>221</v>
      </c>
      <c r="D153" s="151" t="s">
        <v>161</v>
      </c>
      <c r="E153" s="152" t="s">
        <v>4212</v>
      </c>
      <c r="F153" s="153" t="s">
        <v>4213</v>
      </c>
      <c r="G153" s="154" t="s">
        <v>190</v>
      </c>
      <c r="H153" s="155">
        <v>1198</v>
      </c>
      <c r="I153" s="156"/>
      <c r="J153" s="157">
        <f>ROUND(I153*H153,2)</f>
        <v>0</v>
      </c>
      <c r="K153" s="158"/>
      <c r="L153" s="34"/>
      <c r="M153" s="159" t="s">
        <v>1</v>
      </c>
      <c r="N153" s="160" t="s">
        <v>41</v>
      </c>
      <c r="O153" s="59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165</v>
      </c>
      <c r="AT153" s="163" t="s">
        <v>161</v>
      </c>
      <c r="AU153" s="163" t="s">
        <v>83</v>
      </c>
      <c r="AY153" s="18" t="s">
        <v>159</v>
      </c>
      <c r="BE153" s="164">
        <f>IF(N153="základní",J153,0)</f>
        <v>0</v>
      </c>
      <c r="BF153" s="164">
        <f>IF(N153="snížená",J153,0)</f>
        <v>0</v>
      </c>
      <c r="BG153" s="164">
        <f>IF(N153="zákl. přenesená",J153,0)</f>
        <v>0</v>
      </c>
      <c r="BH153" s="164">
        <f>IF(N153="sníž. přenesená",J153,0)</f>
        <v>0</v>
      </c>
      <c r="BI153" s="164">
        <f>IF(N153="nulová",J153,0)</f>
        <v>0</v>
      </c>
      <c r="BJ153" s="18" t="s">
        <v>83</v>
      </c>
      <c r="BK153" s="164">
        <f>ROUND(I153*H153,2)</f>
        <v>0</v>
      </c>
      <c r="BL153" s="18" t="s">
        <v>165</v>
      </c>
      <c r="BM153" s="163" t="s">
        <v>308</v>
      </c>
    </row>
    <row r="154" spans="1:47" s="2" customFormat="1" ht="19.5">
      <c r="A154" s="33"/>
      <c r="B154" s="34"/>
      <c r="C154" s="33"/>
      <c r="D154" s="166" t="s">
        <v>447</v>
      </c>
      <c r="E154" s="33"/>
      <c r="F154" s="182" t="s">
        <v>4214</v>
      </c>
      <c r="G154" s="33"/>
      <c r="H154" s="33"/>
      <c r="I154" s="183"/>
      <c r="J154" s="33"/>
      <c r="K154" s="33"/>
      <c r="L154" s="34"/>
      <c r="M154" s="184"/>
      <c r="N154" s="185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447</v>
      </c>
      <c r="AU154" s="18" t="s">
        <v>83</v>
      </c>
    </row>
    <row r="155" spans="1:65" s="2" customFormat="1" ht="16.5" customHeight="1">
      <c r="A155" s="33"/>
      <c r="B155" s="150"/>
      <c r="C155" s="151" t="s">
        <v>8</v>
      </c>
      <c r="D155" s="151" t="s">
        <v>161</v>
      </c>
      <c r="E155" s="152" t="s">
        <v>4215</v>
      </c>
      <c r="F155" s="153" t="s">
        <v>4213</v>
      </c>
      <c r="G155" s="154" t="s">
        <v>190</v>
      </c>
      <c r="H155" s="155">
        <v>441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8" t="s">
        <v>83</v>
      </c>
      <c r="BK155" s="164">
        <f>ROUND(I155*H155,2)</f>
        <v>0</v>
      </c>
      <c r="BL155" s="18" t="s">
        <v>165</v>
      </c>
      <c r="BM155" s="163" t="s">
        <v>316</v>
      </c>
    </row>
    <row r="156" spans="1:47" s="2" customFormat="1" ht="19.5">
      <c r="A156" s="33"/>
      <c r="B156" s="34"/>
      <c r="C156" s="33"/>
      <c r="D156" s="166" t="s">
        <v>447</v>
      </c>
      <c r="E156" s="33"/>
      <c r="F156" s="182" t="s">
        <v>4216</v>
      </c>
      <c r="G156" s="33"/>
      <c r="H156" s="33"/>
      <c r="I156" s="183"/>
      <c r="J156" s="33"/>
      <c r="K156" s="33"/>
      <c r="L156" s="34"/>
      <c r="M156" s="184"/>
      <c r="N156" s="185"/>
      <c r="O156" s="59"/>
      <c r="P156" s="59"/>
      <c r="Q156" s="59"/>
      <c r="R156" s="59"/>
      <c r="S156" s="59"/>
      <c r="T156" s="60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447</v>
      </c>
      <c r="AU156" s="18" t="s">
        <v>83</v>
      </c>
    </row>
    <row r="157" spans="1:65" s="2" customFormat="1" ht="16.5" customHeight="1">
      <c r="A157" s="33"/>
      <c r="B157" s="150"/>
      <c r="C157" s="151" t="s">
        <v>237</v>
      </c>
      <c r="D157" s="151" t="s">
        <v>161</v>
      </c>
      <c r="E157" s="152" t="s">
        <v>4217</v>
      </c>
      <c r="F157" s="153" t="s">
        <v>4213</v>
      </c>
      <c r="G157" s="154" t="s">
        <v>190</v>
      </c>
      <c r="H157" s="155">
        <v>2395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8" t="s">
        <v>83</v>
      </c>
      <c r="BK157" s="164">
        <f>ROUND(I157*H157,2)</f>
        <v>0</v>
      </c>
      <c r="BL157" s="18" t="s">
        <v>165</v>
      </c>
      <c r="BM157" s="163" t="s">
        <v>327</v>
      </c>
    </row>
    <row r="158" spans="1:47" s="2" customFormat="1" ht="19.5">
      <c r="A158" s="33"/>
      <c r="B158" s="34"/>
      <c r="C158" s="33"/>
      <c r="D158" s="166" t="s">
        <v>447</v>
      </c>
      <c r="E158" s="33"/>
      <c r="F158" s="182" t="s">
        <v>4218</v>
      </c>
      <c r="G158" s="33"/>
      <c r="H158" s="33"/>
      <c r="I158" s="183"/>
      <c r="J158" s="33"/>
      <c r="K158" s="33"/>
      <c r="L158" s="34"/>
      <c r="M158" s="184"/>
      <c r="N158" s="185"/>
      <c r="O158" s="59"/>
      <c r="P158" s="59"/>
      <c r="Q158" s="59"/>
      <c r="R158" s="59"/>
      <c r="S158" s="59"/>
      <c r="T158" s="60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447</v>
      </c>
      <c r="AU158" s="18" t="s">
        <v>83</v>
      </c>
    </row>
    <row r="159" spans="1:65" s="2" customFormat="1" ht="16.5" customHeight="1">
      <c r="A159" s="33"/>
      <c r="B159" s="150"/>
      <c r="C159" s="151" t="s">
        <v>242</v>
      </c>
      <c r="D159" s="151" t="s">
        <v>161</v>
      </c>
      <c r="E159" s="152" t="s">
        <v>4219</v>
      </c>
      <c r="F159" s="153" t="s">
        <v>4213</v>
      </c>
      <c r="G159" s="154" t="s">
        <v>190</v>
      </c>
      <c r="H159" s="155">
        <v>171</v>
      </c>
      <c r="I159" s="156"/>
      <c r="J159" s="157">
        <f>ROUND(I159*H159,2)</f>
        <v>0</v>
      </c>
      <c r="K159" s="158"/>
      <c r="L159" s="34"/>
      <c r="M159" s="159" t="s">
        <v>1</v>
      </c>
      <c r="N159" s="160" t="s">
        <v>41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165</v>
      </c>
      <c r="AT159" s="163" t="s">
        <v>161</v>
      </c>
      <c r="AU159" s="163" t="s">
        <v>83</v>
      </c>
      <c r="AY159" s="18" t="s">
        <v>159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18" t="s">
        <v>83</v>
      </c>
      <c r="BK159" s="164">
        <f>ROUND(I159*H159,2)</f>
        <v>0</v>
      </c>
      <c r="BL159" s="18" t="s">
        <v>165</v>
      </c>
      <c r="BM159" s="163" t="s">
        <v>336</v>
      </c>
    </row>
    <row r="160" spans="1:47" s="2" customFormat="1" ht="19.5">
      <c r="A160" s="33"/>
      <c r="B160" s="34"/>
      <c r="C160" s="33"/>
      <c r="D160" s="166" t="s">
        <v>447</v>
      </c>
      <c r="E160" s="33"/>
      <c r="F160" s="182" t="s">
        <v>4220</v>
      </c>
      <c r="G160" s="33"/>
      <c r="H160" s="33"/>
      <c r="I160" s="183"/>
      <c r="J160" s="33"/>
      <c r="K160" s="33"/>
      <c r="L160" s="34"/>
      <c r="M160" s="184"/>
      <c r="N160" s="185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447</v>
      </c>
      <c r="AU160" s="18" t="s">
        <v>83</v>
      </c>
    </row>
    <row r="161" spans="1:65" s="2" customFormat="1" ht="16.5" customHeight="1">
      <c r="A161" s="33"/>
      <c r="B161" s="150"/>
      <c r="C161" s="151" t="s">
        <v>247</v>
      </c>
      <c r="D161" s="151" t="s">
        <v>161</v>
      </c>
      <c r="E161" s="152" t="s">
        <v>4221</v>
      </c>
      <c r="F161" s="153" t="s">
        <v>4222</v>
      </c>
      <c r="G161" s="154" t="s">
        <v>190</v>
      </c>
      <c r="H161" s="155">
        <v>580</v>
      </c>
      <c r="I161" s="156"/>
      <c r="J161" s="157">
        <f>ROUND(I161*H161,2)</f>
        <v>0</v>
      </c>
      <c r="K161" s="158"/>
      <c r="L161" s="34"/>
      <c r="M161" s="159" t="s">
        <v>1</v>
      </c>
      <c r="N161" s="160" t="s">
        <v>41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83</v>
      </c>
      <c r="BK161" s="164">
        <f>ROUND(I161*H161,2)</f>
        <v>0</v>
      </c>
      <c r="BL161" s="18" t="s">
        <v>165</v>
      </c>
      <c r="BM161" s="163" t="s">
        <v>347</v>
      </c>
    </row>
    <row r="162" spans="1:47" s="2" customFormat="1" ht="19.5">
      <c r="A162" s="33"/>
      <c r="B162" s="34"/>
      <c r="C162" s="33"/>
      <c r="D162" s="166" t="s">
        <v>447</v>
      </c>
      <c r="E162" s="33"/>
      <c r="F162" s="182" t="s">
        <v>4223</v>
      </c>
      <c r="G162" s="33"/>
      <c r="H162" s="33"/>
      <c r="I162" s="183"/>
      <c r="J162" s="33"/>
      <c r="K162" s="33"/>
      <c r="L162" s="34"/>
      <c r="M162" s="184"/>
      <c r="N162" s="185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447</v>
      </c>
      <c r="AU162" s="18" t="s">
        <v>83</v>
      </c>
    </row>
    <row r="163" spans="1:65" s="2" customFormat="1" ht="16.5" customHeight="1">
      <c r="A163" s="33"/>
      <c r="B163" s="150"/>
      <c r="C163" s="151" t="s">
        <v>252</v>
      </c>
      <c r="D163" s="151" t="s">
        <v>161</v>
      </c>
      <c r="E163" s="152" t="s">
        <v>4224</v>
      </c>
      <c r="F163" s="153" t="s">
        <v>4222</v>
      </c>
      <c r="G163" s="154" t="s">
        <v>190</v>
      </c>
      <c r="H163" s="155">
        <v>75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83</v>
      </c>
      <c r="AY163" s="18" t="s">
        <v>159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83</v>
      </c>
      <c r="BK163" s="164">
        <f>ROUND(I163*H163,2)</f>
        <v>0</v>
      </c>
      <c r="BL163" s="18" t="s">
        <v>165</v>
      </c>
      <c r="BM163" s="163" t="s">
        <v>359</v>
      </c>
    </row>
    <row r="164" spans="1:47" s="2" customFormat="1" ht="19.5">
      <c r="A164" s="33"/>
      <c r="B164" s="34"/>
      <c r="C164" s="33"/>
      <c r="D164" s="166" t="s">
        <v>447</v>
      </c>
      <c r="E164" s="33"/>
      <c r="F164" s="182" t="s">
        <v>4225</v>
      </c>
      <c r="G164" s="33"/>
      <c r="H164" s="33"/>
      <c r="I164" s="183"/>
      <c r="J164" s="33"/>
      <c r="K164" s="33"/>
      <c r="L164" s="34"/>
      <c r="M164" s="184"/>
      <c r="N164" s="185"/>
      <c r="O164" s="59"/>
      <c r="P164" s="59"/>
      <c r="Q164" s="59"/>
      <c r="R164" s="59"/>
      <c r="S164" s="59"/>
      <c r="T164" s="60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447</v>
      </c>
      <c r="AU164" s="18" t="s">
        <v>83</v>
      </c>
    </row>
    <row r="165" spans="1:65" s="2" customFormat="1" ht="16.5" customHeight="1">
      <c r="A165" s="33"/>
      <c r="B165" s="150"/>
      <c r="C165" s="151" t="s">
        <v>258</v>
      </c>
      <c r="D165" s="151" t="s">
        <v>161</v>
      </c>
      <c r="E165" s="152" t="s">
        <v>4226</v>
      </c>
      <c r="F165" s="153" t="s">
        <v>4222</v>
      </c>
      <c r="G165" s="154" t="s">
        <v>190</v>
      </c>
      <c r="H165" s="155">
        <v>105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83</v>
      </c>
      <c r="AY165" s="18" t="s">
        <v>159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18" t="s">
        <v>83</v>
      </c>
      <c r="BK165" s="164">
        <f>ROUND(I165*H165,2)</f>
        <v>0</v>
      </c>
      <c r="BL165" s="18" t="s">
        <v>165</v>
      </c>
      <c r="BM165" s="163" t="s">
        <v>373</v>
      </c>
    </row>
    <row r="166" spans="1:47" s="2" customFormat="1" ht="19.5">
      <c r="A166" s="33"/>
      <c r="B166" s="34"/>
      <c r="C166" s="33"/>
      <c r="D166" s="166" t="s">
        <v>447</v>
      </c>
      <c r="E166" s="33"/>
      <c r="F166" s="182" t="s">
        <v>4227</v>
      </c>
      <c r="G166" s="33"/>
      <c r="H166" s="33"/>
      <c r="I166" s="183"/>
      <c r="J166" s="33"/>
      <c r="K166" s="33"/>
      <c r="L166" s="34"/>
      <c r="M166" s="184"/>
      <c r="N166" s="185"/>
      <c r="O166" s="59"/>
      <c r="P166" s="59"/>
      <c r="Q166" s="59"/>
      <c r="R166" s="59"/>
      <c r="S166" s="59"/>
      <c r="T166" s="60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447</v>
      </c>
      <c r="AU166" s="18" t="s">
        <v>83</v>
      </c>
    </row>
    <row r="167" spans="1:65" s="2" customFormat="1" ht="16.5" customHeight="1">
      <c r="A167" s="33"/>
      <c r="B167" s="150"/>
      <c r="C167" s="151" t="s">
        <v>7</v>
      </c>
      <c r="D167" s="151" t="s">
        <v>161</v>
      </c>
      <c r="E167" s="152" t="s">
        <v>4228</v>
      </c>
      <c r="F167" s="153" t="s">
        <v>4222</v>
      </c>
      <c r="G167" s="154" t="s">
        <v>190</v>
      </c>
      <c r="H167" s="155">
        <v>32</v>
      </c>
      <c r="I167" s="156"/>
      <c r="J167" s="157">
        <f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8" t="s">
        <v>83</v>
      </c>
      <c r="BK167" s="164">
        <f>ROUND(I167*H167,2)</f>
        <v>0</v>
      </c>
      <c r="BL167" s="18" t="s">
        <v>165</v>
      </c>
      <c r="BM167" s="163" t="s">
        <v>386</v>
      </c>
    </row>
    <row r="168" spans="1:47" s="2" customFormat="1" ht="19.5">
      <c r="A168" s="33"/>
      <c r="B168" s="34"/>
      <c r="C168" s="33"/>
      <c r="D168" s="166" t="s">
        <v>447</v>
      </c>
      <c r="E168" s="33"/>
      <c r="F168" s="182" t="s">
        <v>4229</v>
      </c>
      <c r="G168" s="33"/>
      <c r="H168" s="33"/>
      <c r="I168" s="183"/>
      <c r="J168" s="33"/>
      <c r="K168" s="33"/>
      <c r="L168" s="34"/>
      <c r="M168" s="184"/>
      <c r="N168" s="185"/>
      <c r="O168" s="59"/>
      <c r="P168" s="59"/>
      <c r="Q168" s="59"/>
      <c r="R168" s="59"/>
      <c r="S168" s="59"/>
      <c r="T168" s="60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447</v>
      </c>
      <c r="AU168" s="18" t="s">
        <v>83</v>
      </c>
    </row>
    <row r="169" spans="1:65" s="2" customFormat="1" ht="16.5" customHeight="1">
      <c r="A169" s="33"/>
      <c r="B169" s="150"/>
      <c r="C169" s="151" t="s">
        <v>272</v>
      </c>
      <c r="D169" s="151" t="s">
        <v>161</v>
      </c>
      <c r="E169" s="152" t="s">
        <v>4230</v>
      </c>
      <c r="F169" s="153" t="s">
        <v>4222</v>
      </c>
      <c r="G169" s="154" t="s">
        <v>190</v>
      </c>
      <c r="H169" s="155">
        <v>30</v>
      </c>
      <c r="I169" s="156"/>
      <c r="J169" s="157">
        <f>ROUND(I169*H169,2)</f>
        <v>0</v>
      </c>
      <c r="K169" s="158"/>
      <c r="L169" s="34"/>
      <c r="M169" s="159" t="s">
        <v>1</v>
      </c>
      <c r="N169" s="160" t="s">
        <v>41</v>
      </c>
      <c r="O169" s="59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>IF(N169="základní",J169,0)</f>
        <v>0</v>
      </c>
      <c r="BF169" s="164">
        <f>IF(N169="snížená",J169,0)</f>
        <v>0</v>
      </c>
      <c r="BG169" s="164">
        <f>IF(N169="zákl. přenesená",J169,0)</f>
        <v>0</v>
      </c>
      <c r="BH169" s="164">
        <f>IF(N169="sníž. přenesená",J169,0)</f>
        <v>0</v>
      </c>
      <c r="BI169" s="164">
        <f>IF(N169="nulová",J169,0)</f>
        <v>0</v>
      </c>
      <c r="BJ169" s="18" t="s">
        <v>83</v>
      </c>
      <c r="BK169" s="164">
        <f>ROUND(I169*H169,2)</f>
        <v>0</v>
      </c>
      <c r="BL169" s="18" t="s">
        <v>165</v>
      </c>
      <c r="BM169" s="163" t="s">
        <v>398</v>
      </c>
    </row>
    <row r="170" spans="1:47" s="2" customFormat="1" ht="19.5">
      <c r="A170" s="33"/>
      <c r="B170" s="34"/>
      <c r="C170" s="33"/>
      <c r="D170" s="166" t="s">
        <v>447</v>
      </c>
      <c r="E170" s="33"/>
      <c r="F170" s="182" t="s">
        <v>4231</v>
      </c>
      <c r="G170" s="33"/>
      <c r="H170" s="33"/>
      <c r="I170" s="183"/>
      <c r="J170" s="33"/>
      <c r="K170" s="33"/>
      <c r="L170" s="34"/>
      <c r="M170" s="184"/>
      <c r="N170" s="185"/>
      <c r="O170" s="59"/>
      <c r="P170" s="59"/>
      <c r="Q170" s="59"/>
      <c r="R170" s="59"/>
      <c r="S170" s="59"/>
      <c r="T170" s="60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447</v>
      </c>
      <c r="AU170" s="18" t="s">
        <v>83</v>
      </c>
    </row>
    <row r="171" spans="1:65" s="2" customFormat="1" ht="16.5" customHeight="1">
      <c r="A171" s="33"/>
      <c r="B171" s="150"/>
      <c r="C171" s="151" t="s">
        <v>279</v>
      </c>
      <c r="D171" s="151" t="s">
        <v>161</v>
      </c>
      <c r="E171" s="152" t="s">
        <v>4232</v>
      </c>
      <c r="F171" s="153" t="s">
        <v>4233</v>
      </c>
      <c r="G171" s="154" t="s">
        <v>190</v>
      </c>
      <c r="H171" s="155">
        <v>550</v>
      </c>
      <c r="I171" s="156"/>
      <c r="J171" s="157">
        <f>ROUND(I171*H171,2)</f>
        <v>0</v>
      </c>
      <c r="K171" s="158"/>
      <c r="L171" s="34"/>
      <c r="M171" s="159" t="s">
        <v>1</v>
      </c>
      <c r="N171" s="160" t="s">
        <v>41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165</v>
      </c>
      <c r="AT171" s="163" t="s">
        <v>161</v>
      </c>
      <c r="AU171" s="163" t="s">
        <v>83</v>
      </c>
      <c r="AY171" s="18" t="s">
        <v>159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83</v>
      </c>
      <c r="BK171" s="164">
        <f>ROUND(I171*H171,2)</f>
        <v>0</v>
      </c>
      <c r="BL171" s="18" t="s">
        <v>165</v>
      </c>
      <c r="BM171" s="163" t="s">
        <v>407</v>
      </c>
    </row>
    <row r="172" spans="1:47" s="2" customFormat="1" ht="19.5">
      <c r="A172" s="33"/>
      <c r="B172" s="34"/>
      <c r="C172" s="33"/>
      <c r="D172" s="166" t="s">
        <v>447</v>
      </c>
      <c r="E172" s="33"/>
      <c r="F172" s="182" t="s">
        <v>4234</v>
      </c>
      <c r="G172" s="33"/>
      <c r="H172" s="33"/>
      <c r="I172" s="183"/>
      <c r="J172" s="33"/>
      <c r="K172" s="33"/>
      <c r="L172" s="34"/>
      <c r="M172" s="184"/>
      <c r="N172" s="185"/>
      <c r="O172" s="59"/>
      <c r="P172" s="59"/>
      <c r="Q172" s="59"/>
      <c r="R172" s="59"/>
      <c r="S172" s="59"/>
      <c r="T172" s="60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447</v>
      </c>
      <c r="AU172" s="18" t="s">
        <v>83</v>
      </c>
    </row>
    <row r="173" spans="1:65" s="2" customFormat="1" ht="16.5" customHeight="1">
      <c r="A173" s="33"/>
      <c r="B173" s="150"/>
      <c r="C173" s="151" t="s">
        <v>284</v>
      </c>
      <c r="D173" s="151" t="s">
        <v>161</v>
      </c>
      <c r="E173" s="152" t="s">
        <v>4235</v>
      </c>
      <c r="F173" s="153" t="s">
        <v>4236</v>
      </c>
      <c r="G173" s="154" t="s">
        <v>190</v>
      </c>
      <c r="H173" s="155">
        <v>50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83</v>
      </c>
      <c r="AY173" s="18" t="s">
        <v>159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8" t="s">
        <v>83</v>
      </c>
      <c r="BK173" s="164">
        <f>ROUND(I173*H173,2)</f>
        <v>0</v>
      </c>
      <c r="BL173" s="18" t="s">
        <v>165</v>
      </c>
      <c r="BM173" s="163" t="s">
        <v>419</v>
      </c>
    </row>
    <row r="174" spans="1:47" s="2" customFormat="1" ht="19.5">
      <c r="A174" s="33"/>
      <c r="B174" s="34"/>
      <c r="C174" s="33"/>
      <c r="D174" s="166" t="s">
        <v>447</v>
      </c>
      <c r="E174" s="33"/>
      <c r="F174" s="182" t="s">
        <v>4237</v>
      </c>
      <c r="G174" s="33"/>
      <c r="H174" s="33"/>
      <c r="I174" s="183"/>
      <c r="J174" s="33"/>
      <c r="K174" s="33"/>
      <c r="L174" s="34"/>
      <c r="M174" s="184"/>
      <c r="N174" s="185"/>
      <c r="O174" s="59"/>
      <c r="P174" s="59"/>
      <c r="Q174" s="59"/>
      <c r="R174" s="59"/>
      <c r="S174" s="59"/>
      <c r="T174" s="60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447</v>
      </c>
      <c r="AU174" s="18" t="s">
        <v>83</v>
      </c>
    </row>
    <row r="175" spans="1:65" s="2" customFormat="1" ht="16.5" customHeight="1">
      <c r="A175" s="33"/>
      <c r="B175" s="150"/>
      <c r="C175" s="151" t="s">
        <v>290</v>
      </c>
      <c r="D175" s="151" t="s">
        <v>161</v>
      </c>
      <c r="E175" s="152" t="s">
        <v>4238</v>
      </c>
      <c r="F175" s="153" t="s">
        <v>4236</v>
      </c>
      <c r="G175" s="154" t="s">
        <v>190</v>
      </c>
      <c r="H175" s="155">
        <v>150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165</v>
      </c>
      <c r="AT175" s="163" t="s">
        <v>161</v>
      </c>
      <c r="AU175" s="163" t="s">
        <v>83</v>
      </c>
      <c r="AY175" s="18" t="s">
        <v>159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83</v>
      </c>
      <c r="BK175" s="164">
        <f>ROUND(I175*H175,2)</f>
        <v>0</v>
      </c>
      <c r="BL175" s="18" t="s">
        <v>165</v>
      </c>
      <c r="BM175" s="163" t="s">
        <v>425</v>
      </c>
    </row>
    <row r="176" spans="1:47" s="2" customFormat="1" ht="19.5">
      <c r="A176" s="33"/>
      <c r="B176" s="34"/>
      <c r="C176" s="33"/>
      <c r="D176" s="166" t="s">
        <v>447</v>
      </c>
      <c r="E176" s="33"/>
      <c r="F176" s="182" t="s">
        <v>4239</v>
      </c>
      <c r="G176" s="33"/>
      <c r="H176" s="33"/>
      <c r="I176" s="183"/>
      <c r="J176" s="33"/>
      <c r="K176" s="33"/>
      <c r="L176" s="34"/>
      <c r="M176" s="184"/>
      <c r="N176" s="185"/>
      <c r="O176" s="59"/>
      <c r="P176" s="59"/>
      <c r="Q176" s="59"/>
      <c r="R176" s="59"/>
      <c r="S176" s="59"/>
      <c r="T176" s="60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447</v>
      </c>
      <c r="AU176" s="18" t="s">
        <v>83</v>
      </c>
    </row>
    <row r="177" spans="1:65" s="2" customFormat="1" ht="16.5" customHeight="1">
      <c r="A177" s="33"/>
      <c r="B177" s="150"/>
      <c r="C177" s="151" t="s">
        <v>296</v>
      </c>
      <c r="D177" s="151" t="s">
        <v>161</v>
      </c>
      <c r="E177" s="152" t="s">
        <v>4240</v>
      </c>
      <c r="F177" s="153" t="s">
        <v>4236</v>
      </c>
      <c r="G177" s="154" t="s">
        <v>190</v>
      </c>
      <c r="H177" s="155">
        <v>25</v>
      </c>
      <c r="I177" s="156"/>
      <c r="J177" s="157">
        <f>ROUND(I177*H177,2)</f>
        <v>0</v>
      </c>
      <c r="K177" s="158"/>
      <c r="L177" s="34"/>
      <c r="M177" s="159" t="s">
        <v>1</v>
      </c>
      <c r="N177" s="160" t="s">
        <v>41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165</v>
      </c>
      <c r="AT177" s="163" t="s">
        <v>161</v>
      </c>
      <c r="AU177" s="163" t="s">
        <v>83</v>
      </c>
      <c r="AY177" s="18" t="s">
        <v>159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8" t="s">
        <v>83</v>
      </c>
      <c r="BK177" s="164">
        <f>ROUND(I177*H177,2)</f>
        <v>0</v>
      </c>
      <c r="BL177" s="18" t="s">
        <v>165</v>
      </c>
      <c r="BM177" s="163" t="s">
        <v>434</v>
      </c>
    </row>
    <row r="178" spans="1:47" s="2" customFormat="1" ht="19.5">
      <c r="A178" s="33"/>
      <c r="B178" s="34"/>
      <c r="C178" s="33"/>
      <c r="D178" s="166" t="s">
        <v>447</v>
      </c>
      <c r="E178" s="33"/>
      <c r="F178" s="182" t="s">
        <v>4241</v>
      </c>
      <c r="G178" s="33"/>
      <c r="H178" s="33"/>
      <c r="I178" s="183"/>
      <c r="J178" s="33"/>
      <c r="K178" s="33"/>
      <c r="L178" s="34"/>
      <c r="M178" s="184"/>
      <c r="N178" s="185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447</v>
      </c>
      <c r="AU178" s="18" t="s">
        <v>83</v>
      </c>
    </row>
    <row r="179" spans="1:65" s="2" customFormat="1" ht="16.5" customHeight="1">
      <c r="A179" s="33"/>
      <c r="B179" s="150"/>
      <c r="C179" s="151" t="s">
        <v>302</v>
      </c>
      <c r="D179" s="151" t="s">
        <v>161</v>
      </c>
      <c r="E179" s="152" t="s">
        <v>4242</v>
      </c>
      <c r="F179" s="153" t="s">
        <v>4243</v>
      </c>
      <c r="G179" s="154" t="s">
        <v>190</v>
      </c>
      <c r="H179" s="155">
        <v>4370</v>
      </c>
      <c r="I179" s="156"/>
      <c r="J179" s="157">
        <f>ROUND(I179*H179,2)</f>
        <v>0</v>
      </c>
      <c r="K179" s="158"/>
      <c r="L179" s="34"/>
      <c r="M179" s="159" t="s">
        <v>1</v>
      </c>
      <c r="N179" s="160" t="s">
        <v>41</v>
      </c>
      <c r="O179" s="59"/>
      <c r="P179" s="161">
        <f>O179*H179</f>
        <v>0</v>
      </c>
      <c r="Q179" s="161">
        <v>0</v>
      </c>
      <c r="R179" s="161">
        <f>Q179*H179</f>
        <v>0</v>
      </c>
      <c r="S179" s="161">
        <v>0</v>
      </c>
      <c r="T179" s="16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165</v>
      </c>
      <c r="AT179" s="163" t="s">
        <v>161</v>
      </c>
      <c r="AU179" s="163" t="s">
        <v>83</v>
      </c>
      <c r="AY179" s="18" t="s">
        <v>159</v>
      </c>
      <c r="BE179" s="164">
        <f>IF(N179="základní",J179,0)</f>
        <v>0</v>
      </c>
      <c r="BF179" s="164">
        <f>IF(N179="snížená",J179,0)</f>
        <v>0</v>
      </c>
      <c r="BG179" s="164">
        <f>IF(N179="zákl. přenesená",J179,0)</f>
        <v>0</v>
      </c>
      <c r="BH179" s="164">
        <f>IF(N179="sníž. přenesená",J179,0)</f>
        <v>0</v>
      </c>
      <c r="BI179" s="164">
        <f>IF(N179="nulová",J179,0)</f>
        <v>0</v>
      </c>
      <c r="BJ179" s="18" t="s">
        <v>83</v>
      </c>
      <c r="BK179" s="164">
        <f>ROUND(I179*H179,2)</f>
        <v>0</v>
      </c>
      <c r="BL179" s="18" t="s">
        <v>165</v>
      </c>
      <c r="BM179" s="163" t="s">
        <v>441</v>
      </c>
    </row>
    <row r="180" spans="1:47" s="2" customFormat="1" ht="19.5">
      <c r="A180" s="33"/>
      <c r="B180" s="34"/>
      <c r="C180" s="33"/>
      <c r="D180" s="166" t="s">
        <v>447</v>
      </c>
      <c r="E180" s="33"/>
      <c r="F180" s="182" t="s">
        <v>4244</v>
      </c>
      <c r="G180" s="33"/>
      <c r="H180" s="33"/>
      <c r="I180" s="183"/>
      <c r="J180" s="33"/>
      <c r="K180" s="33"/>
      <c r="L180" s="34"/>
      <c r="M180" s="184"/>
      <c r="N180" s="185"/>
      <c r="O180" s="59"/>
      <c r="P180" s="59"/>
      <c r="Q180" s="59"/>
      <c r="R180" s="59"/>
      <c r="S180" s="59"/>
      <c r="T180" s="60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447</v>
      </c>
      <c r="AU180" s="18" t="s">
        <v>83</v>
      </c>
    </row>
    <row r="181" spans="1:65" s="2" customFormat="1" ht="16.5" customHeight="1">
      <c r="A181" s="33"/>
      <c r="B181" s="150"/>
      <c r="C181" s="151" t="s">
        <v>308</v>
      </c>
      <c r="D181" s="151" t="s">
        <v>161</v>
      </c>
      <c r="E181" s="152" t="s">
        <v>4245</v>
      </c>
      <c r="F181" s="153" t="s">
        <v>4246</v>
      </c>
      <c r="G181" s="154" t="s">
        <v>190</v>
      </c>
      <c r="H181" s="155">
        <v>960</v>
      </c>
      <c r="I181" s="156"/>
      <c r="J181" s="157">
        <f>ROUND(I181*H181,2)</f>
        <v>0</v>
      </c>
      <c r="K181" s="158"/>
      <c r="L181" s="34"/>
      <c r="M181" s="159" t="s">
        <v>1</v>
      </c>
      <c r="N181" s="160" t="s">
        <v>41</v>
      </c>
      <c r="O181" s="59"/>
      <c r="P181" s="161">
        <f>O181*H181</f>
        <v>0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165</v>
      </c>
      <c r="AT181" s="163" t="s">
        <v>161</v>
      </c>
      <c r="AU181" s="163" t="s">
        <v>83</v>
      </c>
      <c r="AY181" s="18" t="s">
        <v>159</v>
      </c>
      <c r="BE181" s="164">
        <f>IF(N181="základní",J181,0)</f>
        <v>0</v>
      </c>
      <c r="BF181" s="164">
        <f>IF(N181="snížená",J181,0)</f>
        <v>0</v>
      </c>
      <c r="BG181" s="164">
        <f>IF(N181="zákl. přenesená",J181,0)</f>
        <v>0</v>
      </c>
      <c r="BH181" s="164">
        <f>IF(N181="sníž. přenesená",J181,0)</f>
        <v>0</v>
      </c>
      <c r="BI181" s="164">
        <f>IF(N181="nulová",J181,0)</f>
        <v>0</v>
      </c>
      <c r="BJ181" s="18" t="s">
        <v>83</v>
      </c>
      <c r="BK181" s="164">
        <f>ROUND(I181*H181,2)</f>
        <v>0</v>
      </c>
      <c r="BL181" s="18" t="s">
        <v>165</v>
      </c>
      <c r="BM181" s="163" t="s">
        <v>449</v>
      </c>
    </row>
    <row r="182" spans="1:47" s="2" customFormat="1" ht="19.5">
      <c r="A182" s="33"/>
      <c r="B182" s="34"/>
      <c r="C182" s="33"/>
      <c r="D182" s="166" t="s">
        <v>447</v>
      </c>
      <c r="E182" s="33"/>
      <c r="F182" s="182" t="s">
        <v>4247</v>
      </c>
      <c r="G182" s="33"/>
      <c r="H182" s="33"/>
      <c r="I182" s="183"/>
      <c r="J182" s="33"/>
      <c r="K182" s="33"/>
      <c r="L182" s="34"/>
      <c r="M182" s="184"/>
      <c r="N182" s="185"/>
      <c r="O182" s="59"/>
      <c r="P182" s="59"/>
      <c r="Q182" s="59"/>
      <c r="R182" s="59"/>
      <c r="S182" s="59"/>
      <c r="T182" s="60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447</v>
      </c>
      <c r="AU182" s="18" t="s">
        <v>83</v>
      </c>
    </row>
    <row r="183" spans="1:65" s="2" customFormat="1" ht="16.5" customHeight="1">
      <c r="A183" s="33"/>
      <c r="B183" s="150"/>
      <c r="C183" s="151" t="s">
        <v>313</v>
      </c>
      <c r="D183" s="151" t="s">
        <v>161</v>
      </c>
      <c r="E183" s="152" t="s">
        <v>4248</v>
      </c>
      <c r="F183" s="153" t="s">
        <v>4249</v>
      </c>
      <c r="G183" s="154" t="s">
        <v>190</v>
      </c>
      <c r="H183" s="155">
        <v>860</v>
      </c>
      <c r="I183" s="156"/>
      <c r="J183" s="157">
        <f>ROUND(I183*H183,2)</f>
        <v>0</v>
      </c>
      <c r="K183" s="158"/>
      <c r="L183" s="34"/>
      <c r="M183" s="159" t="s">
        <v>1</v>
      </c>
      <c r="N183" s="160" t="s">
        <v>41</v>
      </c>
      <c r="O183" s="59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165</v>
      </c>
      <c r="AT183" s="163" t="s">
        <v>161</v>
      </c>
      <c r="AU183" s="163" t="s">
        <v>83</v>
      </c>
      <c r="AY183" s="18" t="s">
        <v>159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8" t="s">
        <v>83</v>
      </c>
      <c r="BK183" s="164">
        <f>ROUND(I183*H183,2)</f>
        <v>0</v>
      </c>
      <c r="BL183" s="18" t="s">
        <v>165</v>
      </c>
      <c r="BM183" s="163" t="s">
        <v>462</v>
      </c>
    </row>
    <row r="184" spans="1:47" s="2" customFormat="1" ht="19.5">
      <c r="A184" s="33"/>
      <c r="B184" s="34"/>
      <c r="C184" s="33"/>
      <c r="D184" s="166" t="s">
        <v>447</v>
      </c>
      <c r="E184" s="33"/>
      <c r="F184" s="182" t="s">
        <v>4250</v>
      </c>
      <c r="G184" s="33"/>
      <c r="H184" s="33"/>
      <c r="I184" s="183"/>
      <c r="J184" s="33"/>
      <c r="K184" s="33"/>
      <c r="L184" s="34"/>
      <c r="M184" s="184"/>
      <c r="N184" s="185"/>
      <c r="O184" s="59"/>
      <c r="P184" s="59"/>
      <c r="Q184" s="59"/>
      <c r="R184" s="59"/>
      <c r="S184" s="59"/>
      <c r="T184" s="60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447</v>
      </c>
      <c r="AU184" s="18" t="s">
        <v>83</v>
      </c>
    </row>
    <row r="185" spans="1:65" s="2" customFormat="1" ht="16.5" customHeight="1">
      <c r="A185" s="33"/>
      <c r="B185" s="150"/>
      <c r="C185" s="151" t="s">
        <v>316</v>
      </c>
      <c r="D185" s="151" t="s">
        <v>161</v>
      </c>
      <c r="E185" s="152" t="s">
        <v>4251</v>
      </c>
      <c r="F185" s="153" t="s">
        <v>4252</v>
      </c>
      <c r="G185" s="154" t="s">
        <v>190</v>
      </c>
      <c r="H185" s="155">
        <v>120</v>
      </c>
      <c r="I185" s="156"/>
      <c r="J185" s="157">
        <f>ROUND(I185*H185,2)</f>
        <v>0</v>
      </c>
      <c r="K185" s="158"/>
      <c r="L185" s="34"/>
      <c r="M185" s="159" t="s">
        <v>1</v>
      </c>
      <c r="N185" s="160" t="s">
        <v>41</v>
      </c>
      <c r="O185" s="59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165</v>
      </c>
      <c r="AT185" s="163" t="s">
        <v>161</v>
      </c>
      <c r="AU185" s="163" t="s">
        <v>83</v>
      </c>
      <c r="AY185" s="18" t="s">
        <v>159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8" t="s">
        <v>83</v>
      </c>
      <c r="BK185" s="164">
        <f>ROUND(I185*H185,2)</f>
        <v>0</v>
      </c>
      <c r="BL185" s="18" t="s">
        <v>165</v>
      </c>
      <c r="BM185" s="163" t="s">
        <v>475</v>
      </c>
    </row>
    <row r="186" spans="1:47" s="2" customFormat="1" ht="19.5">
      <c r="A186" s="33"/>
      <c r="B186" s="34"/>
      <c r="C186" s="33"/>
      <c r="D186" s="166" t="s">
        <v>447</v>
      </c>
      <c r="E186" s="33"/>
      <c r="F186" s="182" t="s">
        <v>4253</v>
      </c>
      <c r="G186" s="33"/>
      <c r="H186" s="33"/>
      <c r="I186" s="183"/>
      <c r="J186" s="33"/>
      <c r="K186" s="33"/>
      <c r="L186" s="34"/>
      <c r="M186" s="184"/>
      <c r="N186" s="185"/>
      <c r="O186" s="59"/>
      <c r="P186" s="59"/>
      <c r="Q186" s="59"/>
      <c r="R186" s="59"/>
      <c r="S186" s="59"/>
      <c r="T186" s="60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447</v>
      </c>
      <c r="AU186" s="18" t="s">
        <v>83</v>
      </c>
    </row>
    <row r="187" spans="1:65" s="2" customFormat="1" ht="16.5" customHeight="1">
      <c r="A187" s="33"/>
      <c r="B187" s="150"/>
      <c r="C187" s="151" t="s">
        <v>322</v>
      </c>
      <c r="D187" s="151" t="s">
        <v>161</v>
      </c>
      <c r="E187" s="152" t="s">
        <v>4254</v>
      </c>
      <c r="F187" s="153" t="s">
        <v>4255</v>
      </c>
      <c r="G187" s="154" t="s">
        <v>325</v>
      </c>
      <c r="H187" s="155">
        <v>100</v>
      </c>
      <c r="I187" s="156"/>
      <c r="J187" s="157">
        <f>ROUND(I187*H187,2)</f>
        <v>0</v>
      </c>
      <c r="K187" s="158"/>
      <c r="L187" s="34"/>
      <c r="M187" s="159" t="s">
        <v>1</v>
      </c>
      <c r="N187" s="160" t="s">
        <v>41</v>
      </c>
      <c r="O187" s="59"/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165</v>
      </c>
      <c r="AT187" s="163" t="s">
        <v>161</v>
      </c>
      <c r="AU187" s="163" t="s">
        <v>83</v>
      </c>
      <c r="AY187" s="18" t="s">
        <v>159</v>
      </c>
      <c r="BE187" s="164">
        <f>IF(N187="základní",J187,0)</f>
        <v>0</v>
      </c>
      <c r="BF187" s="164">
        <f>IF(N187="snížená",J187,0)</f>
        <v>0</v>
      </c>
      <c r="BG187" s="164">
        <f>IF(N187="zákl. přenesená",J187,0)</f>
        <v>0</v>
      </c>
      <c r="BH187" s="164">
        <f>IF(N187="sníž. přenesená",J187,0)</f>
        <v>0</v>
      </c>
      <c r="BI187" s="164">
        <f>IF(N187="nulová",J187,0)</f>
        <v>0</v>
      </c>
      <c r="BJ187" s="18" t="s">
        <v>83</v>
      </c>
      <c r="BK187" s="164">
        <f>ROUND(I187*H187,2)</f>
        <v>0</v>
      </c>
      <c r="BL187" s="18" t="s">
        <v>165</v>
      </c>
      <c r="BM187" s="163" t="s">
        <v>488</v>
      </c>
    </row>
    <row r="188" spans="1:47" s="2" customFormat="1" ht="19.5">
      <c r="A188" s="33"/>
      <c r="B188" s="34"/>
      <c r="C188" s="33"/>
      <c r="D188" s="166" t="s">
        <v>447</v>
      </c>
      <c r="E188" s="33"/>
      <c r="F188" s="182" t="s">
        <v>4256</v>
      </c>
      <c r="G188" s="33"/>
      <c r="H188" s="33"/>
      <c r="I188" s="183"/>
      <c r="J188" s="33"/>
      <c r="K188" s="33"/>
      <c r="L188" s="34"/>
      <c r="M188" s="184"/>
      <c r="N188" s="185"/>
      <c r="O188" s="59"/>
      <c r="P188" s="59"/>
      <c r="Q188" s="59"/>
      <c r="R188" s="59"/>
      <c r="S188" s="59"/>
      <c r="T188" s="60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447</v>
      </c>
      <c r="AU188" s="18" t="s">
        <v>83</v>
      </c>
    </row>
    <row r="189" spans="1:65" s="2" customFormat="1" ht="16.5" customHeight="1">
      <c r="A189" s="33"/>
      <c r="B189" s="150"/>
      <c r="C189" s="151" t="s">
        <v>327</v>
      </c>
      <c r="D189" s="151" t="s">
        <v>161</v>
      </c>
      <c r="E189" s="152" t="s">
        <v>4254</v>
      </c>
      <c r="F189" s="153" t="s">
        <v>4255</v>
      </c>
      <c r="G189" s="154" t="s">
        <v>325</v>
      </c>
      <c r="H189" s="155">
        <v>50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83</v>
      </c>
      <c r="AY189" s="18" t="s">
        <v>159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18" t="s">
        <v>83</v>
      </c>
      <c r="BK189" s="164">
        <f>ROUND(I189*H189,2)</f>
        <v>0</v>
      </c>
      <c r="BL189" s="18" t="s">
        <v>165</v>
      </c>
      <c r="BM189" s="163" t="s">
        <v>498</v>
      </c>
    </row>
    <row r="190" spans="1:47" s="2" customFormat="1" ht="19.5">
      <c r="A190" s="33"/>
      <c r="B190" s="34"/>
      <c r="C190" s="33"/>
      <c r="D190" s="166" t="s">
        <v>447</v>
      </c>
      <c r="E190" s="33"/>
      <c r="F190" s="182" t="s">
        <v>4257</v>
      </c>
      <c r="G190" s="33"/>
      <c r="H190" s="33"/>
      <c r="I190" s="183"/>
      <c r="J190" s="33"/>
      <c r="K190" s="33"/>
      <c r="L190" s="34"/>
      <c r="M190" s="184"/>
      <c r="N190" s="185"/>
      <c r="O190" s="59"/>
      <c r="P190" s="59"/>
      <c r="Q190" s="59"/>
      <c r="R190" s="59"/>
      <c r="S190" s="59"/>
      <c r="T190" s="60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447</v>
      </c>
      <c r="AU190" s="18" t="s">
        <v>83</v>
      </c>
    </row>
    <row r="191" spans="1:65" s="2" customFormat="1" ht="16.5" customHeight="1">
      <c r="A191" s="33"/>
      <c r="B191" s="150"/>
      <c r="C191" s="151" t="s">
        <v>332</v>
      </c>
      <c r="D191" s="151" t="s">
        <v>161</v>
      </c>
      <c r="E191" s="152" t="s">
        <v>4254</v>
      </c>
      <c r="F191" s="153" t="s">
        <v>4255</v>
      </c>
      <c r="G191" s="154" t="s">
        <v>325</v>
      </c>
      <c r="H191" s="155">
        <v>50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165</v>
      </c>
      <c r="AT191" s="163" t="s">
        <v>161</v>
      </c>
      <c r="AU191" s="163" t="s">
        <v>83</v>
      </c>
      <c r="AY191" s="18" t="s">
        <v>159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18" t="s">
        <v>83</v>
      </c>
      <c r="BK191" s="164">
        <f>ROUND(I191*H191,2)</f>
        <v>0</v>
      </c>
      <c r="BL191" s="18" t="s">
        <v>165</v>
      </c>
      <c r="BM191" s="163" t="s">
        <v>510</v>
      </c>
    </row>
    <row r="192" spans="1:47" s="2" customFormat="1" ht="19.5">
      <c r="A192" s="33"/>
      <c r="B192" s="34"/>
      <c r="C192" s="33"/>
      <c r="D192" s="166" t="s">
        <v>447</v>
      </c>
      <c r="E192" s="33"/>
      <c r="F192" s="182" t="s">
        <v>4258</v>
      </c>
      <c r="G192" s="33"/>
      <c r="H192" s="33"/>
      <c r="I192" s="183"/>
      <c r="J192" s="33"/>
      <c r="K192" s="33"/>
      <c r="L192" s="34"/>
      <c r="M192" s="184"/>
      <c r="N192" s="185"/>
      <c r="O192" s="59"/>
      <c r="P192" s="59"/>
      <c r="Q192" s="59"/>
      <c r="R192" s="59"/>
      <c r="S192" s="59"/>
      <c r="T192" s="60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447</v>
      </c>
      <c r="AU192" s="18" t="s">
        <v>83</v>
      </c>
    </row>
    <row r="193" spans="1:65" s="2" customFormat="1" ht="16.5" customHeight="1">
      <c r="A193" s="33"/>
      <c r="B193" s="150"/>
      <c r="C193" s="151" t="s">
        <v>336</v>
      </c>
      <c r="D193" s="151" t="s">
        <v>161</v>
      </c>
      <c r="E193" s="152" t="s">
        <v>4259</v>
      </c>
      <c r="F193" s="153" t="s">
        <v>4255</v>
      </c>
      <c r="G193" s="154" t="s">
        <v>325</v>
      </c>
      <c r="H193" s="155">
        <v>10</v>
      </c>
      <c r="I193" s="156"/>
      <c r="J193" s="157">
        <f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>O193*H193</f>
        <v>0</v>
      </c>
      <c r="Q193" s="161">
        <v>0</v>
      </c>
      <c r="R193" s="161">
        <f>Q193*H193</f>
        <v>0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165</v>
      </c>
      <c r="AT193" s="163" t="s">
        <v>161</v>
      </c>
      <c r="AU193" s="163" t="s">
        <v>83</v>
      </c>
      <c r="AY193" s="18" t="s">
        <v>159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18" t="s">
        <v>83</v>
      </c>
      <c r="BK193" s="164">
        <f>ROUND(I193*H193,2)</f>
        <v>0</v>
      </c>
      <c r="BL193" s="18" t="s">
        <v>165</v>
      </c>
      <c r="BM193" s="163" t="s">
        <v>521</v>
      </c>
    </row>
    <row r="194" spans="1:47" s="2" customFormat="1" ht="19.5">
      <c r="A194" s="33"/>
      <c r="B194" s="34"/>
      <c r="C194" s="33"/>
      <c r="D194" s="166" t="s">
        <v>447</v>
      </c>
      <c r="E194" s="33"/>
      <c r="F194" s="182" t="s">
        <v>4260</v>
      </c>
      <c r="G194" s="33"/>
      <c r="H194" s="33"/>
      <c r="I194" s="183"/>
      <c r="J194" s="33"/>
      <c r="K194" s="33"/>
      <c r="L194" s="34"/>
      <c r="M194" s="184"/>
      <c r="N194" s="185"/>
      <c r="O194" s="59"/>
      <c r="P194" s="59"/>
      <c r="Q194" s="59"/>
      <c r="R194" s="59"/>
      <c r="S194" s="59"/>
      <c r="T194" s="60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447</v>
      </c>
      <c r="AU194" s="18" t="s">
        <v>83</v>
      </c>
    </row>
    <row r="195" spans="1:65" s="2" customFormat="1" ht="16.5" customHeight="1">
      <c r="A195" s="33"/>
      <c r="B195" s="150"/>
      <c r="C195" s="151" t="s">
        <v>341</v>
      </c>
      <c r="D195" s="151" t="s">
        <v>161</v>
      </c>
      <c r="E195" s="152" t="s">
        <v>4261</v>
      </c>
      <c r="F195" s="153" t="s">
        <v>4262</v>
      </c>
      <c r="G195" s="154" t="s">
        <v>325</v>
      </c>
      <c r="H195" s="155">
        <v>3000</v>
      </c>
      <c r="I195" s="156"/>
      <c r="J195" s="157">
        <f>ROUND(I195*H195,2)</f>
        <v>0</v>
      </c>
      <c r="K195" s="158"/>
      <c r="L195" s="34"/>
      <c r="M195" s="159" t="s">
        <v>1</v>
      </c>
      <c r="N195" s="160" t="s">
        <v>41</v>
      </c>
      <c r="O195" s="59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165</v>
      </c>
      <c r="AT195" s="163" t="s">
        <v>161</v>
      </c>
      <c r="AU195" s="163" t="s">
        <v>83</v>
      </c>
      <c r="AY195" s="18" t="s">
        <v>159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8" t="s">
        <v>83</v>
      </c>
      <c r="BK195" s="164">
        <f>ROUND(I195*H195,2)</f>
        <v>0</v>
      </c>
      <c r="BL195" s="18" t="s">
        <v>165</v>
      </c>
      <c r="BM195" s="163" t="s">
        <v>529</v>
      </c>
    </row>
    <row r="196" spans="1:47" s="2" customFormat="1" ht="19.5">
      <c r="A196" s="33"/>
      <c r="B196" s="34"/>
      <c r="C196" s="33"/>
      <c r="D196" s="166" t="s">
        <v>447</v>
      </c>
      <c r="E196" s="33"/>
      <c r="F196" s="182" t="s">
        <v>4263</v>
      </c>
      <c r="G196" s="33"/>
      <c r="H196" s="33"/>
      <c r="I196" s="183"/>
      <c r="J196" s="33"/>
      <c r="K196" s="33"/>
      <c r="L196" s="34"/>
      <c r="M196" s="184"/>
      <c r="N196" s="185"/>
      <c r="O196" s="59"/>
      <c r="P196" s="59"/>
      <c r="Q196" s="59"/>
      <c r="R196" s="59"/>
      <c r="S196" s="59"/>
      <c r="T196" s="60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447</v>
      </c>
      <c r="AU196" s="18" t="s">
        <v>83</v>
      </c>
    </row>
    <row r="197" spans="1:65" s="2" customFormat="1" ht="16.5" customHeight="1">
      <c r="A197" s="33"/>
      <c r="B197" s="150"/>
      <c r="C197" s="151" t="s">
        <v>347</v>
      </c>
      <c r="D197" s="151" t="s">
        <v>161</v>
      </c>
      <c r="E197" s="152" t="s">
        <v>4264</v>
      </c>
      <c r="F197" s="153" t="s">
        <v>4265</v>
      </c>
      <c r="G197" s="154" t="s">
        <v>325</v>
      </c>
      <c r="H197" s="155">
        <v>3500</v>
      </c>
      <c r="I197" s="156"/>
      <c r="J197" s="157">
        <f>ROUND(I197*H197,2)</f>
        <v>0</v>
      </c>
      <c r="K197" s="158"/>
      <c r="L197" s="34"/>
      <c r="M197" s="159" t="s">
        <v>1</v>
      </c>
      <c r="N197" s="160" t="s">
        <v>41</v>
      </c>
      <c r="O197" s="59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165</v>
      </c>
      <c r="AT197" s="163" t="s">
        <v>161</v>
      </c>
      <c r="AU197" s="163" t="s">
        <v>83</v>
      </c>
      <c r="AY197" s="18" t="s">
        <v>159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18" t="s">
        <v>83</v>
      </c>
      <c r="BK197" s="164">
        <f>ROUND(I197*H197,2)</f>
        <v>0</v>
      </c>
      <c r="BL197" s="18" t="s">
        <v>165</v>
      </c>
      <c r="BM197" s="163" t="s">
        <v>852</v>
      </c>
    </row>
    <row r="198" spans="1:47" s="2" customFormat="1" ht="19.5">
      <c r="A198" s="33"/>
      <c r="B198" s="34"/>
      <c r="C198" s="33"/>
      <c r="D198" s="166" t="s">
        <v>447</v>
      </c>
      <c r="E198" s="33"/>
      <c r="F198" s="182" t="s">
        <v>4266</v>
      </c>
      <c r="G198" s="33"/>
      <c r="H198" s="33"/>
      <c r="I198" s="183"/>
      <c r="J198" s="33"/>
      <c r="K198" s="33"/>
      <c r="L198" s="34"/>
      <c r="M198" s="184"/>
      <c r="N198" s="185"/>
      <c r="O198" s="59"/>
      <c r="P198" s="59"/>
      <c r="Q198" s="59"/>
      <c r="R198" s="59"/>
      <c r="S198" s="59"/>
      <c r="T198" s="60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447</v>
      </c>
      <c r="AU198" s="18" t="s">
        <v>83</v>
      </c>
    </row>
    <row r="199" spans="1:65" s="2" customFormat="1" ht="16.5" customHeight="1">
      <c r="A199" s="33"/>
      <c r="B199" s="150"/>
      <c r="C199" s="151" t="s">
        <v>352</v>
      </c>
      <c r="D199" s="151" t="s">
        <v>161</v>
      </c>
      <c r="E199" s="152" t="s">
        <v>4267</v>
      </c>
      <c r="F199" s="153" t="s">
        <v>4268</v>
      </c>
      <c r="G199" s="154" t="s">
        <v>325</v>
      </c>
      <c r="H199" s="155">
        <v>3</v>
      </c>
      <c r="I199" s="156"/>
      <c r="J199" s="157">
        <f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165</v>
      </c>
      <c r="AT199" s="163" t="s">
        <v>161</v>
      </c>
      <c r="AU199" s="163" t="s">
        <v>83</v>
      </c>
      <c r="AY199" s="18" t="s">
        <v>159</v>
      </c>
      <c r="BE199" s="164">
        <f>IF(N199="základní",J199,0)</f>
        <v>0</v>
      </c>
      <c r="BF199" s="164">
        <f>IF(N199="snížená",J199,0)</f>
        <v>0</v>
      </c>
      <c r="BG199" s="164">
        <f>IF(N199="zákl. přenesená",J199,0)</f>
        <v>0</v>
      </c>
      <c r="BH199" s="164">
        <f>IF(N199="sníž. přenesená",J199,0)</f>
        <v>0</v>
      </c>
      <c r="BI199" s="164">
        <f>IF(N199="nulová",J199,0)</f>
        <v>0</v>
      </c>
      <c r="BJ199" s="18" t="s">
        <v>83</v>
      </c>
      <c r="BK199" s="164">
        <f>ROUND(I199*H199,2)</f>
        <v>0</v>
      </c>
      <c r="BL199" s="18" t="s">
        <v>165</v>
      </c>
      <c r="BM199" s="163" t="s">
        <v>864</v>
      </c>
    </row>
    <row r="200" spans="1:47" s="2" customFormat="1" ht="19.5">
      <c r="A200" s="33"/>
      <c r="B200" s="34"/>
      <c r="C200" s="33"/>
      <c r="D200" s="166" t="s">
        <v>447</v>
      </c>
      <c r="E200" s="33"/>
      <c r="F200" s="182" t="s">
        <v>4269</v>
      </c>
      <c r="G200" s="33"/>
      <c r="H200" s="33"/>
      <c r="I200" s="183"/>
      <c r="J200" s="33"/>
      <c r="K200" s="33"/>
      <c r="L200" s="34"/>
      <c r="M200" s="184"/>
      <c r="N200" s="185"/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447</v>
      </c>
      <c r="AU200" s="18" t="s">
        <v>83</v>
      </c>
    </row>
    <row r="201" spans="1:65" s="2" customFormat="1" ht="16.5" customHeight="1">
      <c r="A201" s="33"/>
      <c r="B201" s="150"/>
      <c r="C201" s="151" t="s">
        <v>359</v>
      </c>
      <c r="D201" s="151" t="s">
        <v>161</v>
      </c>
      <c r="E201" s="152" t="s">
        <v>4270</v>
      </c>
      <c r="F201" s="153" t="s">
        <v>4271</v>
      </c>
      <c r="G201" s="154" t="s">
        <v>325</v>
      </c>
      <c r="H201" s="155">
        <v>300</v>
      </c>
      <c r="I201" s="156"/>
      <c r="J201" s="157">
        <f>ROUND(I201*H201,2)</f>
        <v>0</v>
      </c>
      <c r="K201" s="158"/>
      <c r="L201" s="34"/>
      <c r="M201" s="159" t="s">
        <v>1</v>
      </c>
      <c r="N201" s="160" t="s">
        <v>41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165</v>
      </c>
      <c r="AT201" s="163" t="s">
        <v>161</v>
      </c>
      <c r="AU201" s="163" t="s">
        <v>83</v>
      </c>
      <c r="AY201" s="18" t="s">
        <v>159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18" t="s">
        <v>83</v>
      </c>
      <c r="BK201" s="164">
        <f>ROUND(I201*H201,2)</f>
        <v>0</v>
      </c>
      <c r="BL201" s="18" t="s">
        <v>165</v>
      </c>
      <c r="BM201" s="163" t="s">
        <v>874</v>
      </c>
    </row>
    <row r="202" spans="1:47" s="2" customFormat="1" ht="19.5">
      <c r="A202" s="33"/>
      <c r="B202" s="34"/>
      <c r="C202" s="33"/>
      <c r="D202" s="166" t="s">
        <v>447</v>
      </c>
      <c r="E202" s="33"/>
      <c r="F202" s="182" t="s">
        <v>4272</v>
      </c>
      <c r="G202" s="33"/>
      <c r="H202" s="33"/>
      <c r="I202" s="183"/>
      <c r="J202" s="33"/>
      <c r="K202" s="33"/>
      <c r="L202" s="34"/>
      <c r="M202" s="184"/>
      <c r="N202" s="185"/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447</v>
      </c>
      <c r="AU202" s="18" t="s">
        <v>83</v>
      </c>
    </row>
    <row r="203" spans="1:65" s="2" customFormat="1" ht="16.5" customHeight="1">
      <c r="A203" s="33"/>
      <c r="B203" s="150"/>
      <c r="C203" s="151" t="s">
        <v>368</v>
      </c>
      <c r="D203" s="151" t="s">
        <v>161</v>
      </c>
      <c r="E203" s="152" t="s">
        <v>4273</v>
      </c>
      <c r="F203" s="153" t="s">
        <v>4271</v>
      </c>
      <c r="G203" s="154" t="s">
        <v>325</v>
      </c>
      <c r="H203" s="155">
        <v>300</v>
      </c>
      <c r="I203" s="156"/>
      <c r="J203" s="157">
        <f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165</v>
      </c>
      <c r="AT203" s="163" t="s">
        <v>161</v>
      </c>
      <c r="AU203" s="163" t="s">
        <v>83</v>
      </c>
      <c r="AY203" s="18" t="s">
        <v>159</v>
      </c>
      <c r="BE203" s="164">
        <f>IF(N203="základní",J203,0)</f>
        <v>0</v>
      </c>
      <c r="BF203" s="164">
        <f>IF(N203="snížená",J203,0)</f>
        <v>0</v>
      </c>
      <c r="BG203" s="164">
        <f>IF(N203="zákl. přenesená",J203,0)</f>
        <v>0</v>
      </c>
      <c r="BH203" s="164">
        <f>IF(N203="sníž. přenesená",J203,0)</f>
        <v>0</v>
      </c>
      <c r="BI203" s="164">
        <f>IF(N203="nulová",J203,0)</f>
        <v>0</v>
      </c>
      <c r="BJ203" s="18" t="s">
        <v>83</v>
      </c>
      <c r="BK203" s="164">
        <f>ROUND(I203*H203,2)</f>
        <v>0</v>
      </c>
      <c r="BL203" s="18" t="s">
        <v>165</v>
      </c>
      <c r="BM203" s="163" t="s">
        <v>883</v>
      </c>
    </row>
    <row r="204" spans="1:47" s="2" customFormat="1" ht="19.5">
      <c r="A204" s="33"/>
      <c r="B204" s="34"/>
      <c r="C204" s="33"/>
      <c r="D204" s="166" t="s">
        <v>447</v>
      </c>
      <c r="E204" s="33"/>
      <c r="F204" s="182" t="s">
        <v>4274</v>
      </c>
      <c r="G204" s="33"/>
      <c r="H204" s="33"/>
      <c r="I204" s="183"/>
      <c r="J204" s="33"/>
      <c r="K204" s="33"/>
      <c r="L204" s="34"/>
      <c r="M204" s="184"/>
      <c r="N204" s="185"/>
      <c r="O204" s="59"/>
      <c r="P204" s="59"/>
      <c r="Q204" s="59"/>
      <c r="R204" s="59"/>
      <c r="S204" s="59"/>
      <c r="T204" s="60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447</v>
      </c>
      <c r="AU204" s="18" t="s">
        <v>83</v>
      </c>
    </row>
    <row r="205" spans="1:65" s="2" customFormat="1" ht="16.5" customHeight="1">
      <c r="A205" s="33"/>
      <c r="B205" s="150"/>
      <c r="C205" s="151" t="s">
        <v>373</v>
      </c>
      <c r="D205" s="151" t="s">
        <v>161</v>
      </c>
      <c r="E205" s="152" t="s">
        <v>4275</v>
      </c>
      <c r="F205" s="153" t="s">
        <v>4271</v>
      </c>
      <c r="G205" s="154" t="s">
        <v>325</v>
      </c>
      <c r="H205" s="155">
        <v>100</v>
      </c>
      <c r="I205" s="156"/>
      <c r="J205" s="157">
        <f>ROUND(I205*H205,2)</f>
        <v>0</v>
      </c>
      <c r="K205" s="158"/>
      <c r="L205" s="34"/>
      <c r="M205" s="159" t="s">
        <v>1</v>
      </c>
      <c r="N205" s="160" t="s">
        <v>41</v>
      </c>
      <c r="O205" s="59"/>
      <c r="P205" s="161">
        <f>O205*H205</f>
        <v>0</v>
      </c>
      <c r="Q205" s="161">
        <v>0</v>
      </c>
      <c r="R205" s="161">
        <f>Q205*H205</f>
        <v>0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165</v>
      </c>
      <c r="AT205" s="163" t="s">
        <v>161</v>
      </c>
      <c r="AU205" s="163" t="s">
        <v>83</v>
      </c>
      <c r="AY205" s="18" t="s">
        <v>159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8" t="s">
        <v>83</v>
      </c>
      <c r="BK205" s="164">
        <f>ROUND(I205*H205,2)</f>
        <v>0</v>
      </c>
      <c r="BL205" s="18" t="s">
        <v>165</v>
      </c>
      <c r="BM205" s="163" t="s">
        <v>894</v>
      </c>
    </row>
    <row r="206" spans="1:47" s="2" customFormat="1" ht="19.5">
      <c r="A206" s="33"/>
      <c r="B206" s="34"/>
      <c r="C206" s="33"/>
      <c r="D206" s="166" t="s">
        <v>447</v>
      </c>
      <c r="E206" s="33"/>
      <c r="F206" s="182" t="s">
        <v>4276</v>
      </c>
      <c r="G206" s="33"/>
      <c r="H206" s="33"/>
      <c r="I206" s="183"/>
      <c r="J206" s="33"/>
      <c r="K206" s="33"/>
      <c r="L206" s="34"/>
      <c r="M206" s="184"/>
      <c r="N206" s="185"/>
      <c r="O206" s="59"/>
      <c r="P206" s="59"/>
      <c r="Q206" s="59"/>
      <c r="R206" s="59"/>
      <c r="S206" s="59"/>
      <c r="T206" s="60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447</v>
      </c>
      <c r="AU206" s="18" t="s">
        <v>83</v>
      </c>
    </row>
    <row r="207" spans="1:65" s="2" customFormat="1" ht="16.5" customHeight="1">
      <c r="A207" s="33"/>
      <c r="B207" s="150"/>
      <c r="C207" s="151" t="s">
        <v>379</v>
      </c>
      <c r="D207" s="151" t="s">
        <v>161</v>
      </c>
      <c r="E207" s="152" t="s">
        <v>4277</v>
      </c>
      <c r="F207" s="153" t="s">
        <v>4271</v>
      </c>
      <c r="G207" s="154" t="s">
        <v>325</v>
      </c>
      <c r="H207" s="155">
        <v>20</v>
      </c>
      <c r="I207" s="156"/>
      <c r="J207" s="157">
        <f>ROUND(I207*H207,2)</f>
        <v>0</v>
      </c>
      <c r="K207" s="158"/>
      <c r="L207" s="34"/>
      <c r="M207" s="159" t="s">
        <v>1</v>
      </c>
      <c r="N207" s="160" t="s">
        <v>41</v>
      </c>
      <c r="O207" s="59"/>
      <c r="P207" s="161">
        <f>O207*H207</f>
        <v>0</v>
      </c>
      <c r="Q207" s="161">
        <v>0</v>
      </c>
      <c r="R207" s="161">
        <f>Q207*H207</f>
        <v>0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165</v>
      </c>
      <c r="AT207" s="163" t="s">
        <v>161</v>
      </c>
      <c r="AU207" s="163" t="s">
        <v>83</v>
      </c>
      <c r="AY207" s="18" t="s">
        <v>159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18" t="s">
        <v>83</v>
      </c>
      <c r="BK207" s="164">
        <f>ROUND(I207*H207,2)</f>
        <v>0</v>
      </c>
      <c r="BL207" s="18" t="s">
        <v>165</v>
      </c>
      <c r="BM207" s="163" t="s">
        <v>903</v>
      </c>
    </row>
    <row r="208" spans="1:47" s="2" customFormat="1" ht="19.5">
      <c r="A208" s="33"/>
      <c r="B208" s="34"/>
      <c r="C208" s="33"/>
      <c r="D208" s="166" t="s">
        <v>447</v>
      </c>
      <c r="E208" s="33"/>
      <c r="F208" s="182" t="s">
        <v>4278</v>
      </c>
      <c r="G208" s="33"/>
      <c r="H208" s="33"/>
      <c r="I208" s="183"/>
      <c r="J208" s="33"/>
      <c r="K208" s="33"/>
      <c r="L208" s="34"/>
      <c r="M208" s="184"/>
      <c r="N208" s="185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447</v>
      </c>
      <c r="AU208" s="18" t="s">
        <v>83</v>
      </c>
    </row>
    <row r="209" spans="1:65" s="2" customFormat="1" ht="16.5" customHeight="1">
      <c r="A209" s="33"/>
      <c r="B209" s="150"/>
      <c r="C209" s="151" t="s">
        <v>386</v>
      </c>
      <c r="D209" s="151" t="s">
        <v>161</v>
      </c>
      <c r="E209" s="152" t="s">
        <v>4279</v>
      </c>
      <c r="F209" s="153" t="s">
        <v>4280</v>
      </c>
      <c r="G209" s="154" t="s">
        <v>325</v>
      </c>
      <c r="H209" s="155">
        <v>5</v>
      </c>
      <c r="I209" s="156"/>
      <c r="J209" s="157">
        <f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>O209*H209</f>
        <v>0</v>
      </c>
      <c r="Q209" s="161">
        <v>0</v>
      </c>
      <c r="R209" s="161">
        <f>Q209*H209</f>
        <v>0</v>
      </c>
      <c r="S209" s="161">
        <v>0</v>
      </c>
      <c r="T209" s="16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165</v>
      </c>
      <c r="AT209" s="163" t="s">
        <v>161</v>
      </c>
      <c r="AU209" s="163" t="s">
        <v>83</v>
      </c>
      <c r="AY209" s="18" t="s">
        <v>159</v>
      </c>
      <c r="BE209" s="164">
        <f>IF(N209="základní",J209,0)</f>
        <v>0</v>
      </c>
      <c r="BF209" s="164">
        <f>IF(N209="snížená",J209,0)</f>
        <v>0</v>
      </c>
      <c r="BG209" s="164">
        <f>IF(N209="zákl. přenesená",J209,0)</f>
        <v>0</v>
      </c>
      <c r="BH209" s="164">
        <f>IF(N209="sníž. přenesená",J209,0)</f>
        <v>0</v>
      </c>
      <c r="BI209" s="164">
        <f>IF(N209="nulová",J209,0)</f>
        <v>0</v>
      </c>
      <c r="BJ209" s="18" t="s">
        <v>83</v>
      </c>
      <c r="BK209" s="164">
        <f>ROUND(I209*H209,2)</f>
        <v>0</v>
      </c>
      <c r="BL209" s="18" t="s">
        <v>165</v>
      </c>
      <c r="BM209" s="163" t="s">
        <v>922</v>
      </c>
    </row>
    <row r="210" spans="1:65" s="2" customFormat="1" ht="16.5" customHeight="1">
      <c r="A210" s="33"/>
      <c r="B210" s="150"/>
      <c r="C210" s="151" t="s">
        <v>393</v>
      </c>
      <c r="D210" s="151" t="s">
        <v>161</v>
      </c>
      <c r="E210" s="152" t="s">
        <v>4281</v>
      </c>
      <c r="F210" s="153" t="s">
        <v>4282</v>
      </c>
      <c r="G210" s="154" t="s">
        <v>325</v>
      </c>
      <c r="H210" s="155">
        <v>3</v>
      </c>
      <c r="I210" s="156"/>
      <c r="J210" s="157">
        <f>ROUND(I210*H210,2)</f>
        <v>0</v>
      </c>
      <c r="K210" s="158"/>
      <c r="L210" s="34"/>
      <c r="M210" s="159" t="s">
        <v>1</v>
      </c>
      <c r="N210" s="160" t="s">
        <v>41</v>
      </c>
      <c r="O210" s="59"/>
      <c r="P210" s="161">
        <f>O210*H210</f>
        <v>0</v>
      </c>
      <c r="Q210" s="161">
        <v>0</v>
      </c>
      <c r="R210" s="161">
        <f>Q210*H210</f>
        <v>0</v>
      </c>
      <c r="S210" s="161">
        <v>0</v>
      </c>
      <c r="T210" s="16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165</v>
      </c>
      <c r="AT210" s="163" t="s">
        <v>161</v>
      </c>
      <c r="AU210" s="163" t="s">
        <v>83</v>
      </c>
      <c r="AY210" s="18" t="s">
        <v>159</v>
      </c>
      <c r="BE210" s="164">
        <f>IF(N210="základní",J210,0)</f>
        <v>0</v>
      </c>
      <c r="BF210" s="164">
        <f>IF(N210="snížená",J210,0)</f>
        <v>0</v>
      </c>
      <c r="BG210" s="164">
        <f>IF(N210="zákl. přenesená",J210,0)</f>
        <v>0</v>
      </c>
      <c r="BH210" s="164">
        <f>IF(N210="sníž. přenesená",J210,0)</f>
        <v>0</v>
      </c>
      <c r="BI210" s="164">
        <f>IF(N210="nulová",J210,0)</f>
        <v>0</v>
      </c>
      <c r="BJ210" s="18" t="s">
        <v>83</v>
      </c>
      <c r="BK210" s="164">
        <f>ROUND(I210*H210,2)</f>
        <v>0</v>
      </c>
      <c r="BL210" s="18" t="s">
        <v>165</v>
      </c>
      <c r="BM210" s="163" t="s">
        <v>938</v>
      </c>
    </row>
    <row r="211" spans="1:47" s="2" customFormat="1" ht="19.5">
      <c r="A211" s="33"/>
      <c r="B211" s="34"/>
      <c r="C211" s="33"/>
      <c r="D211" s="166" t="s">
        <v>447</v>
      </c>
      <c r="E211" s="33"/>
      <c r="F211" s="182" t="s">
        <v>4283</v>
      </c>
      <c r="G211" s="33"/>
      <c r="H211" s="33"/>
      <c r="I211" s="183"/>
      <c r="J211" s="33"/>
      <c r="K211" s="33"/>
      <c r="L211" s="34"/>
      <c r="M211" s="184"/>
      <c r="N211" s="185"/>
      <c r="O211" s="59"/>
      <c r="P211" s="59"/>
      <c r="Q211" s="59"/>
      <c r="R211" s="59"/>
      <c r="S211" s="59"/>
      <c r="T211" s="60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447</v>
      </c>
      <c r="AU211" s="18" t="s">
        <v>83</v>
      </c>
    </row>
    <row r="212" spans="1:65" s="2" customFormat="1" ht="16.5" customHeight="1">
      <c r="A212" s="33"/>
      <c r="B212" s="150"/>
      <c r="C212" s="151" t="s">
        <v>398</v>
      </c>
      <c r="D212" s="151" t="s">
        <v>161</v>
      </c>
      <c r="E212" s="152" t="s">
        <v>4284</v>
      </c>
      <c r="F212" s="153" t="s">
        <v>4285</v>
      </c>
      <c r="G212" s="154" t="s">
        <v>325</v>
      </c>
      <c r="H212" s="155">
        <v>280</v>
      </c>
      <c r="I212" s="156"/>
      <c r="J212" s="157">
        <f>ROUND(I212*H212,2)</f>
        <v>0</v>
      </c>
      <c r="K212" s="158"/>
      <c r="L212" s="34"/>
      <c r="M212" s="159" t="s">
        <v>1</v>
      </c>
      <c r="N212" s="160" t="s">
        <v>41</v>
      </c>
      <c r="O212" s="59"/>
      <c r="P212" s="161">
        <f>O212*H212</f>
        <v>0</v>
      </c>
      <c r="Q212" s="161">
        <v>0</v>
      </c>
      <c r="R212" s="161">
        <f>Q212*H212</f>
        <v>0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165</v>
      </c>
      <c r="AT212" s="163" t="s">
        <v>161</v>
      </c>
      <c r="AU212" s="163" t="s">
        <v>83</v>
      </c>
      <c r="AY212" s="18" t="s">
        <v>159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18" t="s">
        <v>83</v>
      </c>
      <c r="BK212" s="164">
        <f>ROUND(I212*H212,2)</f>
        <v>0</v>
      </c>
      <c r="BL212" s="18" t="s">
        <v>165</v>
      </c>
      <c r="BM212" s="163" t="s">
        <v>961</v>
      </c>
    </row>
    <row r="213" spans="1:47" s="2" customFormat="1" ht="19.5">
      <c r="A213" s="33"/>
      <c r="B213" s="34"/>
      <c r="C213" s="33"/>
      <c r="D213" s="166" t="s">
        <v>447</v>
      </c>
      <c r="E213" s="33"/>
      <c r="F213" s="182" t="s">
        <v>4286</v>
      </c>
      <c r="G213" s="33"/>
      <c r="H213" s="33"/>
      <c r="I213" s="183"/>
      <c r="J213" s="33"/>
      <c r="K213" s="33"/>
      <c r="L213" s="34"/>
      <c r="M213" s="184"/>
      <c r="N213" s="185"/>
      <c r="O213" s="59"/>
      <c r="P213" s="59"/>
      <c r="Q213" s="59"/>
      <c r="R213" s="59"/>
      <c r="S213" s="59"/>
      <c r="T213" s="60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447</v>
      </c>
      <c r="AU213" s="18" t="s">
        <v>83</v>
      </c>
    </row>
    <row r="214" spans="1:65" s="2" customFormat="1" ht="16.5" customHeight="1">
      <c r="A214" s="33"/>
      <c r="B214" s="150"/>
      <c r="C214" s="151" t="s">
        <v>402</v>
      </c>
      <c r="D214" s="151" t="s">
        <v>161</v>
      </c>
      <c r="E214" s="152" t="s">
        <v>4287</v>
      </c>
      <c r="F214" s="153" t="s">
        <v>4288</v>
      </c>
      <c r="G214" s="154" t="s">
        <v>325</v>
      </c>
      <c r="H214" s="155">
        <v>30</v>
      </c>
      <c r="I214" s="156"/>
      <c r="J214" s="157">
        <f>ROUND(I214*H214,2)</f>
        <v>0</v>
      </c>
      <c r="K214" s="158"/>
      <c r="L214" s="34"/>
      <c r="M214" s="159" t="s">
        <v>1</v>
      </c>
      <c r="N214" s="160" t="s">
        <v>41</v>
      </c>
      <c r="O214" s="59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165</v>
      </c>
      <c r="AT214" s="163" t="s">
        <v>161</v>
      </c>
      <c r="AU214" s="163" t="s">
        <v>83</v>
      </c>
      <c r="AY214" s="18" t="s">
        <v>159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18" t="s">
        <v>83</v>
      </c>
      <c r="BK214" s="164">
        <f>ROUND(I214*H214,2)</f>
        <v>0</v>
      </c>
      <c r="BL214" s="18" t="s">
        <v>165</v>
      </c>
      <c r="BM214" s="163" t="s">
        <v>976</v>
      </c>
    </row>
    <row r="215" spans="1:65" s="2" customFormat="1" ht="16.5" customHeight="1">
      <c r="A215" s="33"/>
      <c r="B215" s="150"/>
      <c r="C215" s="151" t="s">
        <v>407</v>
      </c>
      <c r="D215" s="151" t="s">
        <v>161</v>
      </c>
      <c r="E215" s="152" t="s">
        <v>4289</v>
      </c>
      <c r="F215" s="153" t="s">
        <v>4290</v>
      </c>
      <c r="G215" s="154" t="s">
        <v>325</v>
      </c>
      <c r="H215" s="155">
        <v>4</v>
      </c>
      <c r="I215" s="156"/>
      <c r="J215" s="157">
        <f>ROUND(I215*H215,2)</f>
        <v>0</v>
      </c>
      <c r="K215" s="158"/>
      <c r="L215" s="34"/>
      <c r="M215" s="159" t="s">
        <v>1</v>
      </c>
      <c r="N215" s="160" t="s">
        <v>41</v>
      </c>
      <c r="O215" s="59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165</v>
      </c>
      <c r="AT215" s="163" t="s">
        <v>161</v>
      </c>
      <c r="AU215" s="163" t="s">
        <v>83</v>
      </c>
      <c r="AY215" s="18" t="s">
        <v>159</v>
      </c>
      <c r="BE215" s="164">
        <f>IF(N215="základní",J215,0)</f>
        <v>0</v>
      </c>
      <c r="BF215" s="164">
        <f>IF(N215="snížená",J215,0)</f>
        <v>0</v>
      </c>
      <c r="BG215" s="164">
        <f>IF(N215="zákl. přenesená",J215,0)</f>
        <v>0</v>
      </c>
      <c r="BH215" s="164">
        <f>IF(N215="sníž. přenesená",J215,0)</f>
        <v>0</v>
      </c>
      <c r="BI215" s="164">
        <f>IF(N215="nulová",J215,0)</f>
        <v>0</v>
      </c>
      <c r="BJ215" s="18" t="s">
        <v>83</v>
      </c>
      <c r="BK215" s="164">
        <f>ROUND(I215*H215,2)</f>
        <v>0</v>
      </c>
      <c r="BL215" s="18" t="s">
        <v>165</v>
      </c>
      <c r="BM215" s="163" t="s">
        <v>995</v>
      </c>
    </row>
    <row r="216" spans="1:47" s="2" customFormat="1" ht="19.5">
      <c r="A216" s="33"/>
      <c r="B216" s="34"/>
      <c r="C216" s="33"/>
      <c r="D216" s="166" t="s">
        <v>447</v>
      </c>
      <c r="E216" s="33"/>
      <c r="F216" s="182" t="s">
        <v>4291</v>
      </c>
      <c r="G216" s="33"/>
      <c r="H216" s="33"/>
      <c r="I216" s="183"/>
      <c r="J216" s="33"/>
      <c r="K216" s="33"/>
      <c r="L216" s="34"/>
      <c r="M216" s="184"/>
      <c r="N216" s="185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447</v>
      </c>
      <c r="AU216" s="18" t="s">
        <v>83</v>
      </c>
    </row>
    <row r="217" spans="1:65" s="2" customFormat="1" ht="16.5" customHeight="1">
      <c r="A217" s="33"/>
      <c r="B217" s="150"/>
      <c r="C217" s="151" t="s">
        <v>415</v>
      </c>
      <c r="D217" s="151" t="s">
        <v>161</v>
      </c>
      <c r="E217" s="152" t="s">
        <v>4292</v>
      </c>
      <c r="F217" s="153" t="s">
        <v>4293</v>
      </c>
      <c r="G217" s="154" t="s">
        <v>325</v>
      </c>
      <c r="H217" s="155">
        <v>40</v>
      </c>
      <c r="I217" s="156"/>
      <c r="J217" s="157">
        <f>ROUND(I217*H217,2)</f>
        <v>0</v>
      </c>
      <c r="K217" s="158"/>
      <c r="L217" s="34"/>
      <c r="M217" s="159" t="s">
        <v>1</v>
      </c>
      <c r="N217" s="160" t="s">
        <v>41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165</v>
      </c>
      <c r="AT217" s="163" t="s">
        <v>161</v>
      </c>
      <c r="AU217" s="163" t="s">
        <v>83</v>
      </c>
      <c r="AY217" s="18" t="s">
        <v>159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8" t="s">
        <v>83</v>
      </c>
      <c r="BK217" s="164">
        <f>ROUND(I217*H217,2)</f>
        <v>0</v>
      </c>
      <c r="BL217" s="18" t="s">
        <v>165</v>
      </c>
      <c r="BM217" s="163" t="s">
        <v>1004</v>
      </c>
    </row>
    <row r="218" spans="1:47" s="2" customFormat="1" ht="19.5">
      <c r="A218" s="33"/>
      <c r="B218" s="34"/>
      <c r="C218" s="33"/>
      <c r="D218" s="166" t="s">
        <v>447</v>
      </c>
      <c r="E218" s="33"/>
      <c r="F218" s="182" t="s">
        <v>4294</v>
      </c>
      <c r="G218" s="33"/>
      <c r="H218" s="33"/>
      <c r="I218" s="183"/>
      <c r="J218" s="33"/>
      <c r="K218" s="33"/>
      <c r="L218" s="34"/>
      <c r="M218" s="184"/>
      <c r="N218" s="185"/>
      <c r="O218" s="59"/>
      <c r="P218" s="59"/>
      <c r="Q218" s="59"/>
      <c r="R218" s="59"/>
      <c r="S218" s="59"/>
      <c r="T218" s="60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8" t="s">
        <v>447</v>
      </c>
      <c r="AU218" s="18" t="s">
        <v>83</v>
      </c>
    </row>
    <row r="219" spans="1:65" s="2" customFormat="1" ht="16.5" customHeight="1">
      <c r="A219" s="33"/>
      <c r="B219" s="150"/>
      <c r="C219" s="151" t="s">
        <v>419</v>
      </c>
      <c r="D219" s="151" t="s">
        <v>161</v>
      </c>
      <c r="E219" s="152" t="s">
        <v>4295</v>
      </c>
      <c r="F219" s="153" t="s">
        <v>4296</v>
      </c>
      <c r="G219" s="154" t="s">
        <v>325</v>
      </c>
      <c r="H219" s="155">
        <v>85</v>
      </c>
      <c r="I219" s="156"/>
      <c r="J219" s="157">
        <f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>O219*H219</f>
        <v>0</v>
      </c>
      <c r="Q219" s="161">
        <v>0</v>
      </c>
      <c r="R219" s="161">
        <f>Q219*H219</f>
        <v>0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165</v>
      </c>
      <c r="AT219" s="163" t="s">
        <v>161</v>
      </c>
      <c r="AU219" s="163" t="s">
        <v>83</v>
      </c>
      <c r="AY219" s="18" t="s">
        <v>159</v>
      </c>
      <c r="BE219" s="164">
        <f>IF(N219="základní",J219,0)</f>
        <v>0</v>
      </c>
      <c r="BF219" s="164">
        <f>IF(N219="snížená",J219,0)</f>
        <v>0</v>
      </c>
      <c r="BG219" s="164">
        <f>IF(N219="zákl. přenesená",J219,0)</f>
        <v>0</v>
      </c>
      <c r="BH219" s="164">
        <f>IF(N219="sníž. přenesená",J219,0)</f>
        <v>0</v>
      </c>
      <c r="BI219" s="164">
        <f>IF(N219="nulová",J219,0)</f>
        <v>0</v>
      </c>
      <c r="BJ219" s="18" t="s">
        <v>83</v>
      </c>
      <c r="BK219" s="164">
        <f>ROUND(I219*H219,2)</f>
        <v>0</v>
      </c>
      <c r="BL219" s="18" t="s">
        <v>165</v>
      </c>
      <c r="BM219" s="163" t="s">
        <v>1013</v>
      </c>
    </row>
    <row r="220" spans="1:47" s="2" customFormat="1" ht="19.5">
      <c r="A220" s="33"/>
      <c r="B220" s="34"/>
      <c r="C220" s="33"/>
      <c r="D220" s="166" t="s">
        <v>447</v>
      </c>
      <c r="E220" s="33"/>
      <c r="F220" s="182" t="s">
        <v>4297</v>
      </c>
      <c r="G220" s="33"/>
      <c r="H220" s="33"/>
      <c r="I220" s="183"/>
      <c r="J220" s="33"/>
      <c r="K220" s="33"/>
      <c r="L220" s="34"/>
      <c r="M220" s="184"/>
      <c r="N220" s="185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447</v>
      </c>
      <c r="AU220" s="18" t="s">
        <v>83</v>
      </c>
    </row>
    <row r="221" spans="1:65" s="2" customFormat="1" ht="16.5" customHeight="1">
      <c r="A221" s="33"/>
      <c r="B221" s="150"/>
      <c r="C221" s="151" t="s">
        <v>421</v>
      </c>
      <c r="D221" s="151" t="s">
        <v>161</v>
      </c>
      <c r="E221" s="152" t="s">
        <v>4298</v>
      </c>
      <c r="F221" s="153" t="s">
        <v>4299</v>
      </c>
      <c r="G221" s="154" t="s">
        <v>325</v>
      </c>
      <c r="H221" s="155">
        <v>90</v>
      </c>
      <c r="I221" s="156"/>
      <c r="J221" s="157">
        <f>ROUND(I221*H221,2)</f>
        <v>0</v>
      </c>
      <c r="K221" s="158"/>
      <c r="L221" s="34"/>
      <c r="M221" s="159" t="s">
        <v>1</v>
      </c>
      <c r="N221" s="160" t="s">
        <v>41</v>
      </c>
      <c r="O221" s="59"/>
      <c r="P221" s="161">
        <f>O221*H221</f>
        <v>0</v>
      </c>
      <c r="Q221" s="161">
        <v>0</v>
      </c>
      <c r="R221" s="161">
        <f>Q221*H221</f>
        <v>0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165</v>
      </c>
      <c r="AT221" s="163" t="s">
        <v>161</v>
      </c>
      <c r="AU221" s="163" t="s">
        <v>83</v>
      </c>
      <c r="AY221" s="18" t="s">
        <v>159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18" t="s">
        <v>83</v>
      </c>
      <c r="BK221" s="164">
        <f>ROUND(I221*H221,2)</f>
        <v>0</v>
      </c>
      <c r="BL221" s="18" t="s">
        <v>165</v>
      </c>
      <c r="BM221" s="163" t="s">
        <v>1032</v>
      </c>
    </row>
    <row r="222" spans="1:47" s="2" customFormat="1" ht="19.5">
      <c r="A222" s="33"/>
      <c r="B222" s="34"/>
      <c r="C222" s="33"/>
      <c r="D222" s="166" t="s">
        <v>447</v>
      </c>
      <c r="E222" s="33"/>
      <c r="F222" s="182" t="s">
        <v>4300</v>
      </c>
      <c r="G222" s="33"/>
      <c r="H222" s="33"/>
      <c r="I222" s="183"/>
      <c r="J222" s="33"/>
      <c r="K222" s="33"/>
      <c r="L222" s="34"/>
      <c r="M222" s="184"/>
      <c r="N222" s="185"/>
      <c r="O222" s="59"/>
      <c r="P222" s="59"/>
      <c r="Q222" s="59"/>
      <c r="R222" s="59"/>
      <c r="S222" s="59"/>
      <c r="T222" s="60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447</v>
      </c>
      <c r="AU222" s="18" t="s">
        <v>83</v>
      </c>
    </row>
    <row r="223" spans="1:65" s="2" customFormat="1" ht="16.5" customHeight="1">
      <c r="A223" s="33"/>
      <c r="B223" s="150"/>
      <c r="C223" s="151" t="s">
        <v>425</v>
      </c>
      <c r="D223" s="151" t="s">
        <v>161</v>
      </c>
      <c r="E223" s="152" t="s">
        <v>4301</v>
      </c>
      <c r="F223" s="153" t="s">
        <v>4302</v>
      </c>
      <c r="G223" s="154" t="s">
        <v>325</v>
      </c>
      <c r="H223" s="155">
        <v>450</v>
      </c>
      <c r="I223" s="156"/>
      <c r="J223" s="157">
        <f>ROUND(I223*H223,2)</f>
        <v>0</v>
      </c>
      <c r="K223" s="158"/>
      <c r="L223" s="34"/>
      <c r="M223" s="159" t="s">
        <v>1</v>
      </c>
      <c r="N223" s="160" t="s">
        <v>41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165</v>
      </c>
      <c r="AT223" s="163" t="s">
        <v>161</v>
      </c>
      <c r="AU223" s="163" t="s">
        <v>83</v>
      </c>
      <c r="AY223" s="18" t="s">
        <v>159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8" t="s">
        <v>83</v>
      </c>
      <c r="BK223" s="164">
        <f>ROUND(I223*H223,2)</f>
        <v>0</v>
      </c>
      <c r="BL223" s="18" t="s">
        <v>165</v>
      </c>
      <c r="BM223" s="163" t="s">
        <v>1047</v>
      </c>
    </row>
    <row r="224" spans="1:47" s="2" customFormat="1" ht="19.5">
      <c r="A224" s="33"/>
      <c r="B224" s="34"/>
      <c r="C224" s="33"/>
      <c r="D224" s="166" t="s">
        <v>447</v>
      </c>
      <c r="E224" s="33"/>
      <c r="F224" s="182" t="s">
        <v>4303</v>
      </c>
      <c r="G224" s="33"/>
      <c r="H224" s="33"/>
      <c r="I224" s="183"/>
      <c r="J224" s="33"/>
      <c r="K224" s="33"/>
      <c r="L224" s="34"/>
      <c r="M224" s="184"/>
      <c r="N224" s="185"/>
      <c r="O224" s="59"/>
      <c r="P224" s="59"/>
      <c r="Q224" s="59"/>
      <c r="R224" s="59"/>
      <c r="S224" s="59"/>
      <c r="T224" s="60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447</v>
      </c>
      <c r="AU224" s="18" t="s">
        <v>83</v>
      </c>
    </row>
    <row r="225" spans="1:65" s="2" customFormat="1" ht="16.5" customHeight="1">
      <c r="A225" s="33"/>
      <c r="B225" s="150"/>
      <c r="C225" s="151" t="s">
        <v>430</v>
      </c>
      <c r="D225" s="151" t="s">
        <v>161</v>
      </c>
      <c r="E225" s="152" t="s">
        <v>4304</v>
      </c>
      <c r="F225" s="153" t="s">
        <v>4305</v>
      </c>
      <c r="G225" s="154" t="s">
        <v>325</v>
      </c>
      <c r="H225" s="155">
        <v>26</v>
      </c>
      <c r="I225" s="156"/>
      <c r="J225" s="157">
        <f aca="true" t="shared" si="0" ref="J225:J241">ROUND(I225*H225,2)</f>
        <v>0</v>
      </c>
      <c r="K225" s="158"/>
      <c r="L225" s="34"/>
      <c r="M225" s="159" t="s">
        <v>1</v>
      </c>
      <c r="N225" s="160" t="s">
        <v>41</v>
      </c>
      <c r="O225" s="59"/>
      <c r="P225" s="161">
        <f aca="true" t="shared" si="1" ref="P225:P241">O225*H225</f>
        <v>0</v>
      </c>
      <c r="Q225" s="161">
        <v>0</v>
      </c>
      <c r="R225" s="161">
        <f aca="true" t="shared" si="2" ref="R225:R241">Q225*H225</f>
        <v>0</v>
      </c>
      <c r="S225" s="161">
        <v>0</v>
      </c>
      <c r="T225" s="162">
        <f aca="true" t="shared" si="3" ref="T225:T241"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165</v>
      </c>
      <c r="AT225" s="163" t="s">
        <v>161</v>
      </c>
      <c r="AU225" s="163" t="s">
        <v>83</v>
      </c>
      <c r="AY225" s="18" t="s">
        <v>159</v>
      </c>
      <c r="BE225" s="164">
        <f aca="true" t="shared" si="4" ref="BE225:BE241">IF(N225="základní",J225,0)</f>
        <v>0</v>
      </c>
      <c r="BF225" s="164">
        <f aca="true" t="shared" si="5" ref="BF225:BF241">IF(N225="snížená",J225,0)</f>
        <v>0</v>
      </c>
      <c r="BG225" s="164">
        <f aca="true" t="shared" si="6" ref="BG225:BG241">IF(N225="zákl. přenesená",J225,0)</f>
        <v>0</v>
      </c>
      <c r="BH225" s="164">
        <f aca="true" t="shared" si="7" ref="BH225:BH241">IF(N225="sníž. přenesená",J225,0)</f>
        <v>0</v>
      </c>
      <c r="BI225" s="164">
        <f aca="true" t="shared" si="8" ref="BI225:BI241">IF(N225="nulová",J225,0)</f>
        <v>0</v>
      </c>
      <c r="BJ225" s="18" t="s">
        <v>83</v>
      </c>
      <c r="BK225" s="164">
        <f aca="true" t="shared" si="9" ref="BK225:BK241">ROUND(I225*H225,2)</f>
        <v>0</v>
      </c>
      <c r="BL225" s="18" t="s">
        <v>165</v>
      </c>
      <c r="BM225" s="163" t="s">
        <v>1058</v>
      </c>
    </row>
    <row r="226" spans="1:65" s="2" customFormat="1" ht="16.5" customHeight="1">
      <c r="A226" s="33"/>
      <c r="B226" s="150"/>
      <c r="C226" s="151" t="s">
        <v>434</v>
      </c>
      <c r="D226" s="151" t="s">
        <v>161</v>
      </c>
      <c r="E226" s="152" t="s">
        <v>4306</v>
      </c>
      <c r="F226" s="153" t="s">
        <v>4307</v>
      </c>
      <c r="G226" s="154" t="s">
        <v>325</v>
      </c>
      <c r="H226" s="155">
        <v>5</v>
      </c>
      <c r="I226" s="156"/>
      <c r="J226" s="157">
        <f t="shared" si="0"/>
        <v>0</v>
      </c>
      <c r="K226" s="158"/>
      <c r="L226" s="34"/>
      <c r="M226" s="159" t="s">
        <v>1</v>
      </c>
      <c r="N226" s="160" t="s">
        <v>41</v>
      </c>
      <c r="O226" s="59"/>
      <c r="P226" s="161">
        <f t="shared" si="1"/>
        <v>0</v>
      </c>
      <c r="Q226" s="161">
        <v>0</v>
      </c>
      <c r="R226" s="161">
        <f t="shared" si="2"/>
        <v>0</v>
      </c>
      <c r="S226" s="161">
        <v>0</v>
      </c>
      <c r="T226" s="162">
        <f t="shared" si="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165</v>
      </c>
      <c r="AT226" s="163" t="s">
        <v>161</v>
      </c>
      <c r="AU226" s="163" t="s">
        <v>83</v>
      </c>
      <c r="AY226" s="18" t="s">
        <v>159</v>
      </c>
      <c r="BE226" s="164">
        <f t="shared" si="4"/>
        <v>0</v>
      </c>
      <c r="BF226" s="164">
        <f t="shared" si="5"/>
        <v>0</v>
      </c>
      <c r="BG226" s="164">
        <f t="shared" si="6"/>
        <v>0</v>
      </c>
      <c r="BH226" s="164">
        <f t="shared" si="7"/>
        <v>0</v>
      </c>
      <c r="BI226" s="164">
        <f t="shared" si="8"/>
        <v>0</v>
      </c>
      <c r="BJ226" s="18" t="s">
        <v>83</v>
      </c>
      <c r="BK226" s="164">
        <f t="shared" si="9"/>
        <v>0</v>
      </c>
      <c r="BL226" s="18" t="s">
        <v>165</v>
      </c>
      <c r="BM226" s="163" t="s">
        <v>1068</v>
      </c>
    </row>
    <row r="227" spans="1:65" s="2" customFormat="1" ht="16.5" customHeight="1">
      <c r="A227" s="33"/>
      <c r="B227" s="150"/>
      <c r="C227" s="151" t="s">
        <v>436</v>
      </c>
      <c r="D227" s="151" t="s">
        <v>161</v>
      </c>
      <c r="E227" s="152" t="s">
        <v>4308</v>
      </c>
      <c r="F227" s="153" t="s">
        <v>4309</v>
      </c>
      <c r="G227" s="154" t="s">
        <v>325</v>
      </c>
      <c r="H227" s="155">
        <v>44</v>
      </c>
      <c r="I227" s="156"/>
      <c r="J227" s="157">
        <f t="shared" si="0"/>
        <v>0</v>
      </c>
      <c r="K227" s="158"/>
      <c r="L227" s="34"/>
      <c r="M227" s="159" t="s">
        <v>1</v>
      </c>
      <c r="N227" s="160" t="s">
        <v>41</v>
      </c>
      <c r="O227" s="59"/>
      <c r="P227" s="161">
        <f t="shared" si="1"/>
        <v>0</v>
      </c>
      <c r="Q227" s="161">
        <v>0</v>
      </c>
      <c r="R227" s="161">
        <f t="shared" si="2"/>
        <v>0</v>
      </c>
      <c r="S227" s="161">
        <v>0</v>
      </c>
      <c r="T227" s="162">
        <f t="shared" si="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165</v>
      </c>
      <c r="AT227" s="163" t="s">
        <v>161</v>
      </c>
      <c r="AU227" s="163" t="s">
        <v>83</v>
      </c>
      <c r="AY227" s="18" t="s">
        <v>159</v>
      </c>
      <c r="BE227" s="164">
        <f t="shared" si="4"/>
        <v>0</v>
      </c>
      <c r="BF227" s="164">
        <f t="shared" si="5"/>
        <v>0</v>
      </c>
      <c r="BG227" s="164">
        <f t="shared" si="6"/>
        <v>0</v>
      </c>
      <c r="BH227" s="164">
        <f t="shared" si="7"/>
        <v>0</v>
      </c>
      <c r="BI227" s="164">
        <f t="shared" si="8"/>
        <v>0</v>
      </c>
      <c r="BJ227" s="18" t="s">
        <v>83</v>
      </c>
      <c r="BK227" s="164">
        <f t="shared" si="9"/>
        <v>0</v>
      </c>
      <c r="BL227" s="18" t="s">
        <v>165</v>
      </c>
      <c r="BM227" s="163" t="s">
        <v>1079</v>
      </c>
    </row>
    <row r="228" spans="1:65" s="2" customFormat="1" ht="16.5" customHeight="1">
      <c r="A228" s="33"/>
      <c r="B228" s="150"/>
      <c r="C228" s="151" t="s">
        <v>441</v>
      </c>
      <c r="D228" s="151" t="s">
        <v>161</v>
      </c>
      <c r="E228" s="152" t="s">
        <v>4310</v>
      </c>
      <c r="F228" s="153" t="s">
        <v>4311</v>
      </c>
      <c r="G228" s="154" t="s">
        <v>325</v>
      </c>
      <c r="H228" s="155">
        <v>4</v>
      </c>
      <c r="I228" s="156"/>
      <c r="J228" s="157">
        <f t="shared" si="0"/>
        <v>0</v>
      </c>
      <c r="K228" s="158"/>
      <c r="L228" s="34"/>
      <c r="M228" s="159" t="s">
        <v>1</v>
      </c>
      <c r="N228" s="160" t="s">
        <v>41</v>
      </c>
      <c r="O228" s="59"/>
      <c r="P228" s="161">
        <f t="shared" si="1"/>
        <v>0</v>
      </c>
      <c r="Q228" s="161">
        <v>0</v>
      </c>
      <c r="R228" s="161">
        <f t="shared" si="2"/>
        <v>0</v>
      </c>
      <c r="S228" s="161">
        <v>0</v>
      </c>
      <c r="T228" s="162">
        <f t="shared" si="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165</v>
      </c>
      <c r="AT228" s="163" t="s">
        <v>161</v>
      </c>
      <c r="AU228" s="163" t="s">
        <v>83</v>
      </c>
      <c r="AY228" s="18" t="s">
        <v>159</v>
      </c>
      <c r="BE228" s="164">
        <f t="shared" si="4"/>
        <v>0</v>
      </c>
      <c r="BF228" s="164">
        <f t="shared" si="5"/>
        <v>0</v>
      </c>
      <c r="BG228" s="164">
        <f t="shared" si="6"/>
        <v>0</v>
      </c>
      <c r="BH228" s="164">
        <f t="shared" si="7"/>
        <v>0</v>
      </c>
      <c r="BI228" s="164">
        <f t="shared" si="8"/>
        <v>0</v>
      </c>
      <c r="BJ228" s="18" t="s">
        <v>83</v>
      </c>
      <c r="BK228" s="164">
        <f t="shared" si="9"/>
        <v>0</v>
      </c>
      <c r="BL228" s="18" t="s">
        <v>165</v>
      </c>
      <c r="BM228" s="163" t="s">
        <v>1089</v>
      </c>
    </row>
    <row r="229" spans="1:65" s="2" customFormat="1" ht="16.5" customHeight="1">
      <c r="A229" s="33"/>
      <c r="B229" s="150"/>
      <c r="C229" s="151" t="s">
        <v>443</v>
      </c>
      <c r="D229" s="151" t="s">
        <v>161</v>
      </c>
      <c r="E229" s="152" t="s">
        <v>4312</v>
      </c>
      <c r="F229" s="153" t="s">
        <v>4313</v>
      </c>
      <c r="G229" s="154" t="s">
        <v>325</v>
      </c>
      <c r="H229" s="155">
        <v>14</v>
      </c>
      <c r="I229" s="156"/>
      <c r="J229" s="157">
        <f t="shared" si="0"/>
        <v>0</v>
      </c>
      <c r="K229" s="158"/>
      <c r="L229" s="34"/>
      <c r="M229" s="159" t="s">
        <v>1</v>
      </c>
      <c r="N229" s="160" t="s">
        <v>41</v>
      </c>
      <c r="O229" s="59"/>
      <c r="P229" s="161">
        <f t="shared" si="1"/>
        <v>0</v>
      </c>
      <c r="Q229" s="161">
        <v>0</v>
      </c>
      <c r="R229" s="161">
        <f t="shared" si="2"/>
        <v>0</v>
      </c>
      <c r="S229" s="161">
        <v>0</v>
      </c>
      <c r="T229" s="162">
        <f t="shared" si="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165</v>
      </c>
      <c r="AT229" s="163" t="s">
        <v>161</v>
      </c>
      <c r="AU229" s="163" t="s">
        <v>83</v>
      </c>
      <c r="AY229" s="18" t="s">
        <v>159</v>
      </c>
      <c r="BE229" s="164">
        <f t="shared" si="4"/>
        <v>0</v>
      </c>
      <c r="BF229" s="164">
        <f t="shared" si="5"/>
        <v>0</v>
      </c>
      <c r="BG229" s="164">
        <f t="shared" si="6"/>
        <v>0</v>
      </c>
      <c r="BH229" s="164">
        <f t="shared" si="7"/>
        <v>0</v>
      </c>
      <c r="BI229" s="164">
        <f t="shared" si="8"/>
        <v>0</v>
      </c>
      <c r="BJ229" s="18" t="s">
        <v>83</v>
      </c>
      <c r="BK229" s="164">
        <f t="shared" si="9"/>
        <v>0</v>
      </c>
      <c r="BL229" s="18" t="s">
        <v>165</v>
      </c>
      <c r="BM229" s="163" t="s">
        <v>1099</v>
      </c>
    </row>
    <row r="230" spans="1:65" s="2" customFormat="1" ht="16.5" customHeight="1">
      <c r="A230" s="33"/>
      <c r="B230" s="150"/>
      <c r="C230" s="151" t="s">
        <v>449</v>
      </c>
      <c r="D230" s="151" t="s">
        <v>161</v>
      </c>
      <c r="E230" s="152" t="s">
        <v>4314</v>
      </c>
      <c r="F230" s="153" t="s">
        <v>4315</v>
      </c>
      <c r="G230" s="154" t="s">
        <v>325</v>
      </c>
      <c r="H230" s="155">
        <v>3</v>
      </c>
      <c r="I230" s="156"/>
      <c r="J230" s="157">
        <f t="shared" si="0"/>
        <v>0</v>
      </c>
      <c r="K230" s="158"/>
      <c r="L230" s="34"/>
      <c r="M230" s="159" t="s">
        <v>1</v>
      </c>
      <c r="N230" s="160" t="s">
        <v>41</v>
      </c>
      <c r="O230" s="59"/>
      <c r="P230" s="161">
        <f t="shared" si="1"/>
        <v>0</v>
      </c>
      <c r="Q230" s="161">
        <v>0</v>
      </c>
      <c r="R230" s="161">
        <f t="shared" si="2"/>
        <v>0</v>
      </c>
      <c r="S230" s="161">
        <v>0</v>
      </c>
      <c r="T230" s="162">
        <f t="shared" si="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165</v>
      </c>
      <c r="AT230" s="163" t="s">
        <v>161</v>
      </c>
      <c r="AU230" s="163" t="s">
        <v>83</v>
      </c>
      <c r="AY230" s="18" t="s">
        <v>159</v>
      </c>
      <c r="BE230" s="164">
        <f t="shared" si="4"/>
        <v>0</v>
      </c>
      <c r="BF230" s="164">
        <f t="shared" si="5"/>
        <v>0</v>
      </c>
      <c r="BG230" s="164">
        <f t="shared" si="6"/>
        <v>0</v>
      </c>
      <c r="BH230" s="164">
        <f t="shared" si="7"/>
        <v>0</v>
      </c>
      <c r="BI230" s="164">
        <f t="shared" si="8"/>
        <v>0</v>
      </c>
      <c r="BJ230" s="18" t="s">
        <v>83</v>
      </c>
      <c r="BK230" s="164">
        <f t="shared" si="9"/>
        <v>0</v>
      </c>
      <c r="BL230" s="18" t="s">
        <v>165</v>
      </c>
      <c r="BM230" s="163" t="s">
        <v>1108</v>
      </c>
    </row>
    <row r="231" spans="1:65" s="2" customFormat="1" ht="16.5" customHeight="1">
      <c r="A231" s="33"/>
      <c r="B231" s="150"/>
      <c r="C231" s="151" t="s">
        <v>455</v>
      </c>
      <c r="D231" s="151" t="s">
        <v>161</v>
      </c>
      <c r="E231" s="152" t="s">
        <v>4316</v>
      </c>
      <c r="F231" s="153" t="s">
        <v>4317</v>
      </c>
      <c r="G231" s="154" t="s">
        <v>325</v>
      </c>
      <c r="H231" s="155">
        <v>26</v>
      </c>
      <c r="I231" s="156"/>
      <c r="J231" s="157">
        <f t="shared" si="0"/>
        <v>0</v>
      </c>
      <c r="K231" s="158"/>
      <c r="L231" s="34"/>
      <c r="M231" s="159" t="s">
        <v>1</v>
      </c>
      <c r="N231" s="160" t="s">
        <v>41</v>
      </c>
      <c r="O231" s="59"/>
      <c r="P231" s="161">
        <f t="shared" si="1"/>
        <v>0</v>
      </c>
      <c r="Q231" s="161">
        <v>0</v>
      </c>
      <c r="R231" s="161">
        <f t="shared" si="2"/>
        <v>0</v>
      </c>
      <c r="S231" s="161">
        <v>0</v>
      </c>
      <c r="T231" s="162">
        <f t="shared" si="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165</v>
      </c>
      <c r="AT231" s="163" t="s">
        <v>161</v>
      </c>
      <c r="AU231" s="163" t="s">
        <v>83</v>
      </c>
      <c r="AY231" s="18" t="s">
        <v>159</v>
      </c>
      <c r="BE231" s="164">
        <f t="shared" si="4"/>
        <v>0</v>
      </c>
      <c r="BF231" s="164">
        <f t="shared" si="5"/>
        <v>0</v>
      </c>
      <c r="BG231" s="164">
        <f t="shared" si="6"/>
        <v>0</v>
      </c>
      <c r="BH231" s="164">
        <f t="shared" si="7"/>
        <v>0</v>
      </c>
      <c r="BI231" s="164">
        <f t="shared" si="8"/>
        <v>0</v>
      </c>
      <c r="BJ231" s="18" t="s">
        <v>83</v>
      </c>
      <c r="BK231" s="164">
        <f t="shared" si="9"/>
        <v>0</v>
      </c>
      <c r="BL231" s="18" t="s">
        <v>165</v>
      </c>
      <c r="BM231" s="163" t="s">
        <v>1118</v>
      </c>
    </row>
    <row r="232" spans="1:65" s="2" customFormat="1" ht="16.5" customHeight="1">
      <c r="A232" s="33"/>
      <c r="B232" s="150"/>
      <c r="C232" s="151" t="s">
        <v>462</v>
      </c>
      <c r="D232" s="151" t="s">
        <v>161</v>
      </c>
      <c r="E232" s="152" t="s">
        <v>4318</v>
      </c>
      <c r="F232" s="153" t="s">
        <v>4319</v>
      </c>
      <c r="G232" s="154" t="s">
        <v>325</v>
      </c>
      <c r="H232" s="155">
        <v>3</v>
      </c>
      <c r="I232" s="156"/>
      <c r="J232" s="157">
        <f t="shared" si="0"/>
        <v>0</v>
      </c>
      <c r="K232" s="158"/>
      <c r="L232" s="34"/>
      <c r="M232" s="159" t="s">
        <v>1</v>
      </c>
      <c r="N232" s="160" t="s">
        <v>41</v>
      </c>
      <c r="O232" s="59"/>
      <c r="P232" s="161">
        <f t="shared" si="1"/>
        <v>0</v>
      </c>
      <c r="Q232" s="161">
        <v>0</v>
      </c>
      <c r="R232" s="161">
        <f t="shared" si="2"/>
        <v>0</v>
      </c>
      <c r="S232" s="161">
        <v>0</v>
      </c>
      <c r="T232" s="162">
        <f t="shared" si="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165</v>
      </c>
      <c r="AT232" s="163" t="s">
        <v>161</v>
      </c>
      <c r="AU232" s="163" t="s">
        <v>83</v>
      </c>
      <c r="AY232" s="18" t="s">
        <v>159</v>
      </c>
      <c r="BE232" s="164">
        <f t="shared" si="4"/>
        <v>0</v>
      </c>
      <c r="BF232" s="164">
        <f t="shared" si="5"/>
        <v>0</v>
      </c>
      <c r="BG232" s="164">
        <f t="shared" si="6"/>
        <v>0</v>
      </c>
      <c r="BH232" s="164">
        <f t="shared" si="7"/>
        <v>0</v>
      </c>
      <c r="BI232" s="164">
        <f t="shared" si="8"/>
        <v>0</v>
      </c>
      <c r="BJ232" s="18" t="s">
        <v>83</v>
      </c>
      <c r="BK232" s="164">
        <f t="shared" si="9"/>
        <v>0</v>
      </c>
      <c r="BL232" s="18" t="s">
        <v>165</v>
      </c>
      <c r="BM232" s="163" t="s">
        <v>1126</v>
      </c>
    </row>
    <row r="233" spans="1:65" s="2" customFormat="1" ht="21.75" customHeight="1">
      <c r="A233" s="33"/>
      <c r="B233" s="150"/>
      <c r="C233" s="151" t="s">
        <v>469</v>
      </c>
      <c r="D233" s="151" t="s">
        <v>161</v>
      </c>
      <c r="E233" s="152" t="s">
        <v>4320</v>
      </c>
      <c r="F233" s="153" t="s">
        <v>4321</v>
      </c>
      <c r="G233" s="154" t="s">
        <v>325</v>
      </c>
      <c r="H233" s="155">
        <v>2</v>
      </c>
      <c r="I233" s="156"/>
      <c r="J233" s="157">
        <f t="shared" si="0"/>
        <v>0</v>
      </c>
      <c r="K233" s="158"/>
      <c r="L233" s="34"/>
      <c r="M233" s="159" t="s">
        <v>1</v>
      </c>
      <c r="N233" s="160" t="s">
        <v>41</v>
      </c>
      <c r="O233" s="59"/>
      <c r="P233" s="161">
        <f t="shared" si="1"/>
        <v>0</v>
      </c>
      <c r="Q233" s="161">
        <v>0</v>
      </c>
      <c r="R233" s="161">
        <f t="shared" si="2"/>
        <v>0</v>
      </c>
      <c r="S233" s="161">
        <v>0</v>
      </c>
      <c r="T233" s="162">
        <f t="shared" si="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165</v>
      </c>
      <c r="AT233" s="163" t="s">
        <v>161</v>
      </c>
      <c r="AU233" s="163" t="s">
        <v>83</v>
      </c>
      <c r="AY233" s="18" t="s">
        <v>159</v>
      </c>
      <c r="BE233" s="164">
        <f t="shared" si="4"/>
        <v>0</v>
      </c>
      <c r="BF233" s="164">
        <f t="shared" si="5"/>
        <v>0</v>
      </c>
      <c r="BG233" s="164">
        <f t="shared" si="6"/>
        <v>0</v>
      </c>
      <c r="BH233" s="164">
        <f t="shared" si="7"/>
        <v>0</v>
      </c>
      <c r="BI233" s="164">
        <f t="shared" si="8"/>
        <v>0</v>
      </c>
      <c r="BJ233" s="18" t="s">
        <v>83</v>
      </c>
      <c r="BK233" s="164">
        <f t="shared" si="9"/>
        <v>0</v>
      </c>
      <c r="BL233" s="18" t="s">
        <v>165</v>
      </c>
      <c r="BM233" s="163" t="s">
        <v>1142</v>
      </c>
    </row>
    <row r="234" spans="1:65" s="2" customFormat="1" ht="16.5" customHeight="1">
      <c r="A234" s="33"/>
      <c r="B234" s="150"/>
      <c r="C234" s="151" t="s">
        <v>475</v>
      </c>
      <c r="D234" s="151" t="s">
        <v>161</v>
      </c>
      <c r="E234" s="152" t="s">
        <v>4322</v>
      </c>
      <c r="F234" s="153" t="s">
        <v>4323</v>
      </c>
      <c r="G234" s="154" t="s">
        <v>325</v>
      </c>
      <c r="H234" s="155">
        <v>84</v>
      </c>
      <c r="I234" s="156"/>
      <c r="J234" s="157">
        <f t="shared" si="0"/>
        <v>0</v>
      </c>
      <c r="K234" s="158"/>
      <c r="L234" s="34"/>
      <c r="M234" s="159" t="s">
        <v>1</v>
      </c>
      <c r="N234" s="160" t="s">
        <v>41</v>
      </c>
      <c r="O234" s="59"/>
      <c r="P234" s="161">
        <f t="shared" si="1"/>
        <v>0</v>
      </c>
      <c r="Q234" s="161">
        <v>0</v>
      </c>
      <c r="R234" s="161">
        <f t="shared" si="2"/>
        <v>0</v>
      </c>
      <c r="S234" s="161">
        <v>0</v>
      </c>
      <c r="T234" s="162">
        <f t="shared" si="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165</v>
      </c>
      <c r="AT234" s="163" t="s">
        <v>161</v>
      </c>
      <c r="AU234" s="163" t="s">
        <v>83</v>
      </c>
      <c r="AY234" s="18" t="s">
        <v>159</v>
      </c>
      <c r="BE234" s="164">
        <f t="shared" si="4"/>
        <v>0</v>
      </c>
      <c r="BF234" s="164">
        <f t="shared" si="5"/>
        <v>0</v>
      </c>
      <c r="BG234" s="164">
        <f t="shared" si="6"/>
        <v>0</v>
      </c>
      <c r="BH234" s="164">
        <f t="shared" si="7"/>
        <v>0</v>
      </c>
      <c r="BI234" s="164">
        <f t="shared" si="8"/>
        <v>0</v>
      </c>
      <c r="BJ234" s="18" t="s">
        <v>83</v>
      </c>
      <c r="BK234" s="164">
        <f t="shared" si="9"/>
        <v>0</v>
      </c>
      <c r="BL234" s="18" t="s">
        <v>165</v>
      </c>
      <c r="BM234" s="163" t="s">
        <v>1154</v>
      </c>
    </row>
    <row r="235" spans="1:65" s="2" customFormat="1" ht="16.5" customHeight="1">
      <c r="A235" s="33"/>
      <c r="B235" s="150"/>
      <c r="C235" s="151" t="s">
        <v>482</v>
      </c>
      <c r="D235" s="151" t="s">
        <v>161</v>
      </c>
      <c r="E235" s="152" t="s">
        <v>4324</v>
      </c>
      <c r="F235" s="153" t="s">
        <v>4325</v>
      </c>
      <c r="G235" s="154" t="s">
        <v>325</v>
      </c>
      <c r="H235" s="155">
        <v>9</v>
      </c>
      <c r="I235" s="156"/>
      <c r="J235" s="157">
        <f t="shared" si="0"/>
        <v>0</v>
      </c>
      <c r="K235" s="158"/>
      <c r="L235" s="34"/>
      <c r="M235" s="159" t="s">
        <v>1</v>
      </c>
      <c r="N235" s="160" t="s">
        <v>41</v>
      </c>
      <c r="O235" s="59"/>
      <c r="P235" s="161">
        <f t="shared" si="1"/>
        <v>0</v>
      </c>
      <c r="Q235" s="161">
        <v>0</v>
      </c>
      <c r="R235" s="161">
        <f t="shared" si="2"/>
        <v>0</v>
      </c>
      <c r="S235" s="161">
        <v>0</v>
      </c>
      <c r="T235" s="162">
        <f t="shared" si="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165</v>
      </c>
      <c r="AT235" s="163" t="s">
        <v>161</v>
      </c>
      <c r="AU235" s="163" t="s">
        <v>83</v>
      </c>
      <c r="AY235" s="18" t="s">
        <v>159</v>
      </c>
      <c r="BE235" s="164">
        <f t="shared" si="4"/>
        <v>0</v>
      </c>
      <c r="BF235" s="164">
        <f t="shared" si="5"/>
        <v>0</v>
      </c>
      <c r="BG235" s="164">
        <f t="shared" si="6"/>
        <v>0</v>
      </c>
      <c r="BH235" s="164">
        <f t="shared" si="7"/>
        <v>0</v>
      </c>
      <c r="BI235" s="164">
        <f t="shared" si="8"/>
        <v>0</v>
      </c>
      <c r="BJ235" s="18" t="s">
        <v>83</v>
      </c>
      <c r="BK235" s="164">
        <f t="shared" si="9"/>
        <v>0</v>
      </c>
      <c r="BL235" s="18" t="s">
        <v>165</v>
      </c>
      <c r="BM235" s="163" t="s">
        <v>1218</v>
      </c>
    </row>
    <row r="236" spans="1:65" s="2" customFormat="1" ht="16.5" customHeight="1">
      <c r="A236" s="33"/>
      <c r="B236" s="150"/>
      <c r="C236" s="151" t="s">
        <v>488</v>
      </c>
      <c r="D236" s="151" t="s">
        <v>161</v>
      </c>
      <c r="E236" s="152" t="s">
        <v>4326</v>
      </c>
      <c r="F236" s="153" t="s">
        <v>4327</v>
      </c>
      <c r="G236" s="154" t="s">
        <v>325</v>
      </c>
      <c r="H236" s="155">
        <v>111</v>
      </c>
      <c r="I236" s="156"/>
      <c r="J236" s="157">
        <f t="shared" si="0"/>
        <v>0</v>
      </c>
      <c r="K236" s="158"/>
      <c r="L236" s="34"/>
      <c r="M236" s="159" t="s">
        <v>1</v>
      </c>
      <c r="N236" s="160" t="s">
        <v>41</v>
      </c>
      <c r="O236" s="59"/>
      <c r="P236" s="161">
        <f t="shared" si="1"/>
        <v>0</v>
      </c>
      <c r="Q236" s="161">
        <v>0</v>
      </c>
      <c r="R236" s="161">
        <f t="shared" si="2"/>
        <v>0</v>
      </c>
      <c r="S236" s="161">
        <v>0</v>
      </c>
      <c r="T236" s="162">
        <f t="shared" si="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165</v>
      </c>
      <c r="AT236" s="163" t="s">
        <v>161</v>
      </c>
      <c r="AU236" s="163" t="s">
        <v>83</v>
      </c>
      <c r="AY236" s="18" t="s">
        <v>159</v>
      </c>
      <c r="BE236" s="164">
        <f t="shared" si="4"/>
        <v>0</v>
      </c>
      <c r="BF236" s="164">
        <f t="shared" si="5"/>
        <v>0</v>
      </c>
      <c r="BG236" s="164">
        <f t="shared" si="6"/>
        <v>0</v>
      </c>
      <c r="BH236" s="164">
        <f t="shared" si="7"/>
        <v>0</v>
      </c>
      <c r="BI236" s="164">
        <f t="shared" si="8"/>
        <v>0</v>
      </c>
      <c r="BJ236" s="18" t="s">
        <v>83</v>
      </c>
      <c r="BK236" s="164">
        <f t="shared" si="9"/>
        <v>0</v>
      </c>
      <c r="BL236" s="18" t="s">
        <v>165</v>
      </c>
      <c r="BM236" s="163" t="s">
        <v>1264</v>
      </c>
    </row>
    <row r="237" spans="1:65" s="2" customFormat="1" ht="16.5" customHeight="1">
      <c r="A237" s="33"/>
      <c r="B237" s="150"/>
      <c r="C237" s="151" t="s">
        <v>493</v>
      </c>
      <c r="D237" s="151" t="s">
        <v>161</v>
      </c>
      <c r="E237" s="152" t="s">
        <v>4328</v>
      </c>
      <c r="F237" s="153" t="s">
        <v>4329</v>
      </c>
      <c r="G237" s="154" t="s">
        <v>325</v>
      </c>
      <c r="H237" s="155">
        <v>39</v>
      </c>
      <c r="I237" s="156"/>
      <c r="J237" s="157">
        <f t="shared" si="0"/>
        <v>0</v>
      </c>
      <c r="K237" s="158"/>
      <c r="L237" s="34"/>
      <c r="M237" s="159" t="s">
        <v>1</v>
      </c>
      <c r="N237" s="160" t="s">
        <v>41</v>
      </c>
      <c r="O237" s="59"/>
      <c r="P237" s="161">
        <f t="shared" si="1"/>
        <v>0</v>
      </c>
      <c r="Q237" s="161">
        <v>0</v>
      </c>
      <c r="R237" s="161">
        <f t="shared" si="2"/>
        <v>0</v>
      </c>
      <c r="S237" s="161">
        <v>0</v>
      </c>
      <c r="T237" s="162">
        <f t="shared" si="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165</v>
      </c>
      <c r="AT237" s="163" t="s">
        <v>161</v>
      </c>
      <c r="AU237" s="163" t="s">
        <v>83</v>
      </c>
      <c r="AY237" s="18" t="s">
        <v>159</v>
      </c>
      <c r="BE237" s="164">
        <f t="shared" si="4"/>
        <v>0</v>
      </c>
      <c r="BF237" s="164">
        <f t="shared" si="5"/>
        <v>0</v>
      </c>
      <c r="BG237" s="164">
        <f t="shared" si="6"/>
        <v>0</v>
      </c>
      <c r="BH237" s="164">
        <f t="shared" si="7"/>
        <v>0</v>
      </c>
      <c r="BI237" s="164">
        <f t="shared" si="8"/>
        <v>0</v>
      </c>
      <c r="BJ237" s="18" t="s">
        <v>83</v>
      </c>
      <c r="BK237" s="164">
        <f t="shared" si="9"/>
        <v>0</v>
      </c>
      <c r="BL237" s="18" t="s">
        <v>165</v>
      </c>
      <c r="BM237" s="163" t="s">
        <v>1319</v>
      </c>
    </row>
    <row r="238" spans="1:65" s="2" customFormat="1" ht="16.5" customHeight="1">
      <c r="A238" s="33"/>
      <c r="B238" s="150"/>
      <c r="C238" s="151" t="s">
        <v>498</v>
      </c>
      <c r="D238" s="151" t="s">
        <v>161</v>
      </c>
      <c r="E238" s="152" t="s">
        <v>4330</v>
      </c>
      <c r="F238" s="153" t="s">
        <v>4331</v>
      </c>
      <c r="G238" s="154" t="s">
        <v>325</v>
      </c>
      <c r="H238" s="155">
        <v>13</v>
      </c>
      <c r="I238" s="156"/>
      <c r="J238" s="157">
        <f t="shared" si="0"/>
        <v>0</v>
      </c>
      <c r="K238" s="158"/>
      <c r="L238" s="34"/>
      <c r="M238" s="159" t="s">
        <v>1</v>
      </c>
      <c r="N238" s="160" t="s">
        <v>41</v>
      </c>
      <c r="O238" s="59"/>
      <c r="P238" s="161">
        <f t="shared" si="1"/>
        <v>0</v>
      </c>
      <c r="Q238" s="161">
        <v>0</v>
      </c>
      <c r="R238" s="161">
        <f t="shared" si="2"/>
        <v>0</v>
      </c>
      <c r="S238" s="161">
        <v>0</v>
      </c>
      <c r="T238" s="162">
        <f t="shared" si="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165</v>
      </c>
      <c r="AT238" s="163" t="s">
        <v>161</v>
      </c>
      <c r="AU238" s="163" t="s">
        <v>83</v>
      </c>
      <c r="AY238" s="18" t="s">
        <v>159</v>
      </c>
      <c r="BE238" s="164">
        <f t="shared" si="4"/>
        <v>0</v>
      </c>
      <c r="BF238" s="164">
        <f t="shared" si="5"/>
        <v>0</v>
      </c>
      <c r="BG238" s="164">
        <f t="shared" si="6"/>
        <v>0</v>
      </c>
      <c r="BH238" s="164">
        <f t="shared" si="7"/>
        <v>0</v>
      </c>
      <c r="BI238" s="164">
        <f t="shared" si="8"/>
        <v>0</v>
      </c>
      <c r="BJ238" s="18" t="s">
        <v>83</v>
      </c>
      <c r="BK238" s="164">
        <f t="shared" si="9"/>
        <v>0</v>
      </c>
      <c r="BL238" s="18" t="s">
        <v>165</v>
      </c>
      <c r="BM238" s="163" t="s">
        <v>1328</v>
      </c>
    </row>
    <row r="239" spans="1:65" s="2" customFormat="1" ht="16.5" customHeight="1">
      <c r="A239" s="33"/>
      <c r="B239" s="150"/>
      <c r="C239" s="151" t="s">
        <v>505</v>
      </c>
      <c r="D239" s="151" t="s">
        <v>161</v>
      </c>
      <c r="E239" s="152" t="s">
        <v>4332</v>
      </c>
      <c r="F239" s="153" t="s">
        <v>4333</v>
      </c>
      <c r="G239" s="154" t="s">
        <v>325</v>
      </c>
      <c r="H239" s="155">
        <v>35</v>
      </c>
      <c r="I239" s="156"/>
      <c r="J239" s="157">
        <f t="shared" si="0"/>
        <v>0</v>
      </c>
      <c r="K239" s="158"/>
      <c r="L239" s="34"/>
      <c r="M239" s="159" t="s">
        <v>1</v>
      </c>
      <c r="N239" s="160" t="s">
        <v>41</v>
      </c>
      <c r="O239" s="59"/>
      <c r="P239" s="161">
        <f t="shared" si="1"/>
        <v>0</v>
      </c>
      <c r="Q239" s="161">
        <v>0</v>
      </c>
      <c r="R239" s="161">
        <f t="shared" si="2"/>
        <v>0</v>
      </c>
      <c r="S239" s="161">
        <v>0</v>
      </c>
      <c r="T239" s="162">
        <f t="shared" si="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165</v>
      </c>
      <c r="AT239" s="163" t="s">
        <v>161</v>
      </c>
      <c r="AU239" s="163" t="s">
        <v>83</v>
      </c>
      <c r="AY239" s="18" t="s">
        <v>159</v>
      </c>
      <c r="BE239" s="164">
        <f t="shared" si="4"/>
        <v>0</v>
      </c>
      <c r="BF239" s="164">
        <f t="shared" si="5"/>
        <v>0</v>
      </c>
      <c r="BG239" s="164">
        <f t="shared" si="6"/>
        <v>0</v>
      </c>
      <c r="BH239" s="164">
        <f t="shared" si="7"/>
        <v>0</v>
      </c>
      <c r="BI239" s="164">
        <f t="shared" si="8"/>
        <v>0</v>
      </c>
      <c r="BJ239" s="18" t="s">
        <v>83</v>
      </c>
      <c r="BK239" s="164">
        <f t="shared" si="9"/>
        <v>0</v>
      </c>
      <c r="BL239" s="18" t="s">
        <v>165</v>
      </c>
      <c r="BM239" s="163" t="s">
        <v>1337</v>
      </c>
    </row>
    <row r="240" spans="1:65" s="2" customFormat="1" ht="16.5" customHeight="1">
      <c r="A240" s="33"/>
      <c r="B240" s="150"/>
      <c r="C240" s="151" t="s">
        <v>510</v>
      </c>
      <c r="D240" s="151" t="s">
        <v>161</v>
      </c>
      <c r="E240" s="152" t="s">
        <v>4334</v>
      </c>
      <c r="F240" s="153" t="s">
        <v>4335</v>
      </c>
      <c r="G240" s="154" t="s">
        <v>325</v>
      </c>
      <c r="H240" s="155">
        <v>7</v>
      </c>
      <c r="I240" s="156"/>
      <c r="J240" s="157">
        <f t="shared" si="0"/>
        <v>0</v>
      </c>
      <c r="K240" s="158"/>
      <c r="L240" s="34"/>
      <c r="M240" s="159" t="s">
        <v>1</v>
      </c>
      <c r="N240" s="160" t="s">
        <v>41</v>
      </c>
      <c r="O240" s="59"/>
      <c r="P240" s="161">
        <f t="shared" si="1"/>
        <v>0</v>
      </c>
      <c r="Q240" s="161">
        <v>0</v>
      </c>
      <c r="R240" s="161">
        <f t="shared" si="2"/>
        <v>0</v>
      </c>
      <c r="S240" s="161">
        <v>0</v>
      </c>
      <c r="T240" s="162">
        <f t="shared" si="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165</v>
      </c>
      <c r="AT240" s="163" t="s">
        <v>161</v>
      </c>
      <c r="AU240" s="163" t="s">
        <v>83</v>
      </c>
      <c r="AY240" s="18" t="s">
        <v>159</v>
      </c>
      <c r="BE240" s="164">
        <f t="shared" si="4"/>
        <v>0</v>
      </c>
      <c r="BF240" s="164">
        <f t="shared" si="5"/>
        <v>0</v>
      </c>
      <c r="BG240" s="164">
        <f t="shared" si="6"/>
        <v>0</v>
      </c>
      <c r="BH240" s="164">
        <f t="shared" si="7"/>
        <v>0</v>
      </c>
      <c r="BI240" s="164">
        <f t="shared" si="8"/>
        <v>0</v>
      </c>
      <c r="BJ240" s="18" t="s">
        <v>83</v>
      </c>
      <c r="BK240" s="164">
        <f t="shared" si="9"/>
        <v>0</v>
      </c>
      <c r="BL240" s="18" t="s">
        <v>165</v>
      </c>
      <c r="BM240" s="163" t="s">
        <v>1346</v>
      </c>
    </row>
    <row r="241" spans="1:65" s="2" customFormat="1" ht="16.5" customHeight="1">
      <c r="A241" s="33"/>
      <c r="B241" s="150"/>
      <c r="C241" s="151" t="s">
        <v>515</v>
      </c>
      <c r="D241" s="151" t="s">
        <v>161</v>
      </c>
      <c r="E241" s="152" t="s">
        <v>4336</v>
      </c>
      <c r="F241" s="153" t="s">
        <v>4337</v>
      </c>
      <c r="G241" s="154" t="s">
        <v>325</v>
      </c>
      <c r="H241" s="155">
        <v>57</v>
      </c>
      <c r="I241" s="156"/>
      <c r="J241" s="157">
        <f t="shared" si="0"/>
        <v>0</v>
      </c>
      <c r="K241" s="158"/>
      <c r="L241" s="34"/>
      <c r="M241" s="159" t="s">
        <v>1</v>
      </c>
      <c r="N241" s="160" t="s">
        <v>41</v>
      </c>
      <c r="O241" s="59"/>
      <c r="P241" s="161">
        <f t="shared" si="1"/>
        <v>0</v>
      </c>
      <c r="Q241" s="161">
        <v>0</v>
      </c>
      <c r="R241" s="161">
        <f t="shared" si="2"/>
        <v>0</v>
      </c>
      <c r="S241" s="161">
        <v>0</v>
      </c>
      <c r="T241" s="162">
        <f t="shared" si="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165</v>
      </c>
      <c r="AT241" s="163" t="s">
        <v>161</v>
      </c>
      <c r="AU241" s="163" t="s">
        <v>83</v>
      </c>
      <c r="AY241" s="18" t="s">
        <v>159</v>
      </c>
      <c r="BE241" s="164">
        <f t="shared" si="4"/>
        <v>0</v>
      </c>
      <c r="BF241" s="164">
        <f t="shared" si="5"/>
        <v>0</v>
      </c>
      <c r="BG241" s="164">
        <f t="shared" si="6"/>
        <v>0</v>
      </c>
      <c r="BH241" s="164">
        <f t="shared" si="7"/>
        <v>0</v>
      </c>
      <c r="BI241" s="164">
        <f t="shared" si="8"/>
        <v>0</v>
      </c>
      <c r="BJ241" s="18" t="s">
        <v>83</v>
      </c>
      <c r="BK241" s="164">
        <f t="shared" si="9"/>
        <v>0</v>
      </c>
      <c r="BL241" s="18" t="s">
        <v>165</v>
      </c>
      <c r="BM241" s="163" t="s">
        <v>1382</v>
      </c>
    </row>
    <row r="242" spans="1:47" s="2" customFormat="1" ht="19.5">
      <c r="A242" s="33"/>
      <c r="B242" s="34"/>
      <c r="C242" s="33"/>
      <c r="D242" s="166" t="s">
        <v>447</v>
      </c>
      <c r="E242" s="33"/>
      <c r="F242" s="182" t="s">
        <v>4338</v>
      </c>
      <c r="G242" s="33"/>
      <c r="H242" s="33"/>
      <c r="I242" s="183"/>
      <c r="J242" s="33"/>
      <c r="K242" s="33"/>
      <c r="L242" s="34"/>
      <c r="M242" s="184"/>
      <c r="N242" s="185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447</v>
      </c>
      <c r="AU242" s="18" t="s">
        <v>83</v>
      </c>
    </row>
    <row r="243" spans="1:65" s="2" customFormat="1" ht="16.5" customHeight="1">
      <c r="A243" s="33"/>
      <c r="B243" s="150"/>
      <c r="C243" s="151" t="s">
        <v>521</v>
      </c>
      <c r="D243" s="151" t="s">
        <v>161</v>
      </c>
      <c r="E243" s="152" t="s">
        <v>4339</v>
      </c>
      <c r="F243" s="153" t="s">
        <v>4340</v>
      </c>
      <c r="G243" s="154" t="s">
        <v>325</v>
      </c>
      <c r="H243" s="155">
        <v>246</v>
      </c>
      <c r="I243" s="156"/>
      <c r="J243" s="157">
        <f>ROUND(I243*H243,2)</f>
        <v>0</v>
      </c>
      <c r="K243" s="158"/>
      <c r="L243" s="34"/>
      <c r="M243" s="159" t="s">
        <v>1</v>
      </c>
      <c r="N243" s="160" t="s">
        <v>41</v>
      </c>
      <c r="O243" s="59"/>
      <c r="P243" s="161">
        <f>O243*H243</f>
        <v>0</v>
      </c>
      <c r="Q243" s="161">
        <v>0</v>
      </c>
      <c r="R243" s="161">
        <f>Q243*H243</f>
        <v>0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165</v>
      </c>
      <c r="AT243" s="163" t="s">
        <v>161</v>
      </c>
      <c r="AU243" s="163" t="s">
        <v>83</v>
      </c>
      <c r="AY243" s="18" t="s">
        <v>159</v>
      </c>
      <c r="BE243" s="164">
        <f>IF(N243="základní",J243,0)</f>
        <v>0</v>
      </c>
      <c r="BF243" s="164">
        <f>IF(N243="snížená",J243,0)</f>
        <v>0</v>
      </c>
      <c r="BG243" s="164">
        <f>IF(N243="zákl. přenesená",J243,0)</f>
        <v>0</v>
      </c>
      <c r="BH243" s="164">
        <f>IF(N243="sníž. přenesená",J243,0)</f>
        <v>0</v>
      </c>
      <c r="BI243" s="164">
        <f>IF(N243="nulová",J243,0)</f>
        <v>0</v>
      </c>
      <c r="BJ243" s="18" t="s">
        <v>83</v>
      </c>
      <c r="BK243" s="164">
        <f>ROUND(I243*H243,2)</f>
        <v>0</v>
      </c>
      <c r="BL243" s="18" t="s">
        <v>165</v>
      </c>
      <c r="BM243" s="163" t="s">
        <v>1401</v>
      </c>
    </row>
    <row r="244" spans="1:65" s="2" customFormat="1" ht="21.75" customHeight="1">
      <c r="A244" s="33"/>
      <c r="B244" s="150"/>
      <c r="C244" s="151" t="s">
        <v>525</v>
      </c>
      <c r="D244" s="151" t="s">
        <v>161</v>
      </c>
      <c r="E244" s="152" t="s">
        <v>4341</v>
      </c>
      <c r="F244" s="153" t="s">
        <v>4342</v>
      </c>
      <c r="G244" s="154" t="s">
        <v>325</v>
      </c>
      <c r="H244" s="155">
        <v>90</v>
      </c>
      <c r="I244" s="156"/>
      <c r="J244" s="157">
        <f>ROUND(I244*H244,2)</f>
        <v>0</v>
      </c>
      <c r="K244" s="158"/>
      <c r="L244" s="34"/>
      <c r="M244" s="159" t="s">
        <v>1</v>
      </c>
      <c r="N244" s="160" t="s">
        <v>41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165</v>
      </c>
      <c r="AT244" s="163" t="s">
        <v>161</v>
      </c>
      <c r="AU244" s="163" t="s">
        <v>83</v>
      </c>
      <c r="AY244" s="18" t="s">
        <v>159</v>
      </c>
      <c r="BE244" s="164">
        <f>IF(N244="základní",J244,0)</f>
        <v>0</v>
      </c>
      <c r="BF244" s="164">
        <f>IF(N244="snížená",J244,0)</f>
        <v>0</v>
      </c>
      <c r="BG244" s="164">
        <f>IF(N244="zákl. přenesená",J244,0)</f>
        <v>0</v>
      </c>
      <c r="BH244" s="164">
        <f>IF(N244="sníž. přenesená",J244,0)</f>
        <v>0</v>
      </c>
      <c r="BI244" s="164">
        <f>IF(N244="nulová",J244,0)</f>
        <v>0</v>
      </c>
      <c r="BJ244" s="18" t="s">
        <v>83</v>
      </c>
      <c r="BK244" s="164">
        <f>ROUND(I244*H244,2)</f>
        <v>0</v>
      </c>
      <c r="BL244" s="18" t="s">
        <v>165</v>
      </c>
      <c r="BM244" s="163" t="s">
        <v>1415</v>
      </c>
    </row>
    <row r="245" spans="1:47" s="2" customFormat="1" ht="19.5">
      <c r="A245" s="33"/>
      <c r="B245" s="34"/>
      <c r="C245" s="33"/>
      <c r="D245" s="166" t="s">
        <v>447</v>
      </c>
      <c r="E245" s="33"/>
      <c r="F245" s="182" t="s">
        <v>4343</v>
      </c>
      <c r="G245" s="33"/>
      <c r="H245" s="33"/>
      <c r="I245" s="183"/>
      <c r="J245" s="33"/>
      <c r="K245" s="33"/>
      <c r="L245" s="34"/>
      <c r="M245" s="184"/>
      <c r="N245" s="185"/>
      <c r="O245" s="59"/>
      <c r="P245" s="59"/>
      <c r="Q245" s="59"/>
      <c r="R245" s="59"/>
      <c r="S245" s="59"/>
      <c r="T245" s="60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447</v>
      </c>
      <c r="AU245" s="18" t="s">
        <v>83</v>
      </c>
    </row>
    <row r="246" spans="1:65" s="2" customFormat="1" ht="21.75" customHeight="1">
      <c r="A246" s="33"/>
      <c r="B246" s="150"/>
      <c r="C246" s="151" t="s">
        <v>529</v>
      </c>
      <c r="D246" s="151" t="s">
        <v>161</v>
      </c>
      <c r="E246" s="152" t="s">
        <v>4344</v>
      </c>
      <c r="F246" s="153" t="s">
        <v>4345</v>
      </c>
      <c r="G246" s="154" t="s">
        <v>325</v>
      </c>
      <c r="H246" s="155">
        <v>5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165</v>
      </c>
      <c r="AT246" s="163" t="s">
        <v>161</v>
      </c>
      <c r="AU246" s="163" t="s">
        <v>83</v>
      </c>
      <c r="AY246" s="18" t="s">
        <v>159</v>
      </c>
      <c r="BE246" s="164">
        <f>IF(N246="základní",J246,0)</f>
        <v>0</v>
      </c>
      <c r="BF246" s="164">
        <f>IF(N246="snížená",J246,0)</f>
        <v>0</v>
      </c>
      <c r="BG246" s="164">
        <f>IF(N246="zákl. přenesená",J246,0)</f>
        <v>0</v>
      </c>
      <c r="BH246" s="164">
        <f>IF(N246="sníž. přenesená",J246,0)</f>
        <v>0</v>
      </c>
      <c r="BI246" s="164">
        <f>IF(N246="nulová",J246,0)</f>
        <v>0</v>
      </c>
      <c r="BJ246" s="18" t="s">
        <v>83</v>
      </c>
      <c r="BK246" s="164">
        <f>ROUND(I246*H246,2)</f>
        <v>0</v>
      </c>
      <c r="BL246" s="18" t="s">
        <v>165</v>
      </c>
      <c r="BM246" s="163" t="s">
        <v>1427</v>
      </c>
    </row>
    <row r="247" spans="1:47" s="2" customFormat="1" ht="19.5">
      <c r="A247" s="33"/>
      <c r="B247" s="34"/>
      <c r="C247" s="33"/>
      <c r="D247" s="166" t="s">
        <v>447</v>
      </c>
      <c r="E247" s="33"/>
      <c r="F247" s="182" t="s">
        <v>4346</v>
      </c>
      <c r="G247" s="33"/>
      <c r="H247" s="33"/>
      <c r="I247" s="183"/>
      <c r="J247" s="33"/>
      <c r="K247" s="33"/>
      <c r="L247" s="34"/>
      <c r="M247" s="184"/>
      <c r="N247" s="185"/>
      <c r="O247" s="59"/>
      <c r="P247" s="59"/>
      <c r="Q247" s="59"/>
      <c r="R247" s="59"/>
      <c r="S247" s="59"/>
      <c r="T247" s="60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447</v>
      </c>
      <c r="AU247" s="18" t="s">
        <v>83</v>
      </c>
    </row>
    <row r="248" spans="1:65" s="2" customFormat="1" ht="24.2" customHeight="1">
      <c r="A248" s="33"/>
      <c r="B248" s="150"/>
      <c r="C248" s="151" t="s">
        <v>847</v>
      </c>
      <c r="D248" s="151" t="s">
        <v>161</v>
      </c>
      <c r="E248" s="152" t="s">
        <v>4347</v>
      </c>
      <c r="F248" s="153" t="s">
        <v>4348</v>
      </c>
      <c r="G248" s="154" t="s">
        <v>325</v>
      </c>
      <c r="H248" s="155">
        <v>9</v>
      </c>
      <c r="I248" s="156"/>
      <c r="J248" s="157">
        <f>ROUND(I248*H248,2)</f>
        <v>0</v>
      </c>
      <c r="K248" s="158"/>
      <c r="L248" s="34"/>
      <c r="M248" s="159" t="s">
        <v>1</v>
      </c>
      <c r="N248" s="160" t="s">
        <v>41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165</v>
      </c>
      <c r="AT248" s="163" t="s">
        <v>161</v>
      </c>
      <c r="AU248" s="163" t="s">
        <v>83</v>
      </c>
      <c r="AY248" s="18" t="s">
        <v>159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83</v>
      </c>
      <c r="BK248" s="164">
        <f>ROUND(I248*H248,2)</f>
        <v>0</v>
      </c>
      <c r="BL248" s="18" t="s">
        <v>165</v>
      </c>
      <c r="BM248" s="163" t="s">
        <v>1436</v>
      </c>
    </row>
    <row r="249" spans="1:47" s="2" customFormat="1" ht="19.5">
      <c r="A249" s="33"/>
      <c r="B249" s="34"/>
      <c r="C249" s="33"/>
      <c r="D249" s="166" t="s">
        <v>447</v>
      </c>
      <c r="E249" s="33"/>
      <c r="F249" s="182" t="s">
        <v>4349</v>
      </c>
      <c r="G249" s="33"/>
      <c r="H249" s="33"/>
      <c r="I249" s="183"/>
      <c r="J249" s="33"/>
      <c r="K249" s="33"/>
      <c r="L249" s="34"/>
      <c r="M249" s="184"/>
      <c r="N249" s="185"/>
      <c r="O249" s="59"/>
      <c r="P249" s="59"/>
      <c r="Q249" s="59"/>
      <c r="R249" s="59"/>
      <c r="S249" s="59"/>
      <c r="T249" s="60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447</v>
      </c>
      <c r="AU249" s="18" t="s">
        <v>83</v>
      </c>
    </row>
    <row r="250" spans="1:65" s="2" customFormat="1" ht="24.2" customHeight="1">
      <c r="A250" s="33"/>
      <c r="B250" s="150"/>
      <c r="C250" s="151" t="s">
        <v>852</v>
      </c>
      <c r="D250" s="151" t="s">
        <v>161</v>
      </c>
      <c r="E250" s="152" t="s">
        <v>4350</v>
      </c>
      <c r="F250" s="153" t="s">
        <v>4351</v>
      </c>
      <c r="G250" s="154" t="s">
        <v>325</v>
      </c>
      <c r="H250" s="155">
        <v>17</v>
      </c>
      <c r="I250" s="156"/>
      <c r="J250" s="157">
        <f>ROUND(I250*H250,2)</f>
        <v>0</v>
      </c>
      <c r="K250" s="158"/>
      <c r="L250" s="34"/>
      <c r="M250" s="159" t="s">
        <v>1</v>
      </c>
      <c r="N250" s="160" t="s">
        <v>41</v>
      </c>
      <c r="O250" s="59"/>
      <c r="P250" s="161">
        <f>O250*H250</f>
        <v>0</v>
      </c>
      <c r="Q250" s="161">
        <v>0</v>
      </c>
      <c r="R250" s="161">
        <f>Q250*H250</f>
        <v>0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165</v>
      </c>
      <c r="AT250" s="163" t="s">
        <v>161</v>
      </c>
      <c r="AU250" s="163" t="s">
        <v>83</v>
      </c>
      <c r="AY250" s="18" t="s">
        <v>159</v>
      </c>
      <c r="BE250" s="164">
        <f>IF(N250="základní",J250,0)</f>
        <v>0</v>
      </c>
      <c r="BF250" s="164">
        <f>IF(N250="snížená",J250,0)</f>
        <v>0</v>
      </c>
      <c r="BG250" s="164">
        <f>IF(N250="zákl. přenesená",J250,0)</f>
        <v>0</v>
      </c>
      <c r="BH250" s="164">
        <f>IF(N250="sníž. přenesená",J250,0)</f>
        <v>0</v>
      </c>
      <c r="BI250" s="164">
        <f>IF(N250="nulová",J250,0)</f>
        <v>0</v>
      </c>
      <c r="BJ250" s="18" t="s">
        <v>83</v>
      </c>
      <c r="BK250" s="164">
        <f>ROUND(I250*H250,2)</f>
        <v>0</v>
      </c>
      <c r="BL250" s="18" t="s">
        <v>165</v>
      </c>
      <c r="BM250" s="163" t="s">
        <v>1458</v>
      </c>
    </row>
    <row r="251" spans="1:47" s="2" customFormat="1" ht="19.5">
      <c r="A251" s="33"/>
      <c r="B251" s="34"/>
      <c r="C251" s="33"/>
      <c r="D251" s="166" t="s">
        <v>447</v>
      </c>
      <c r="E251" s="33"/>
      <c r="F251" s="182" t="s">
        <v>4352</v>
      </c>
      <c r="G251" s="33"/>
      <c r="H251" s="33"/>
      <c r="I251" s="183"/>
      <c r="J251" s="33"/>
      <c r="K251" s="33"/>
      <c r="L251" s="34"/>
      <c r="M251" s="184"/>
      <c r="N251" s="185"/>
      <c r="O251" s="59"/>
      <c r="P251" s="59"/>
      <c r="Q251" s="59"/>
      <c r="R251" s="59"/>
      <c r="S251" s="59"/>
      <c r="T251" s="60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447</v>
      </c>
      <c r="AU251" s="18" t="s">
        <v>83</v>
      </c>
    </row>
    <row r="252" spans="1:65" s="2" customFormat="1" ht="24.2" customHeight="1">
      <c r="A252" s="33"/>
      <c r="B252" s="150"/>
      <c r="C252" s="151" t="s">
        <v>857</v>
      </c>
      <c r="D252" s="151" t="s">
        <v>161</v>
      </c>
      <c r="E252" s="152" t="s">
        <v>4353</v>
      </c>
      <c r="F252" s="153" t="s">
        <v>4354</v>
      </c>
      <c r="G252" s="154" t="s">
        <v>325</v>
      </c>
      <c r="H252" s="155">
        <v>15</v>
      </c>
      <c r="I252" s="156"/>
      <c r="J252" s="157">
        <f>ROUND(I252*H252,2)</f>
        <v>0</v>
      </c>
      <c r="K252" s="158"/>
      <c r="L252" s="34"/>
      <c r="M252" s="159" t="s">
        <v>1</v>
      </c>
      <c r="N252" s="160" t="s">
        <v>41</v>
      </c>
      <c r="O252" s="59"/>
      <c r="P252" s="161">
        <f>O252*H252</f>
        <v>0</v>
      </c>
      <c r="Q252" s="161">
        <v>0</v>
      </c>
      <c r="R252" s="161">
        <f>Q252*H252</f>
        <v>0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165</v>
      </c>
      <c r="AT252" s="163" t="s">
        <v>161</v>
      </c>
      <c r="AU252" s="163" t="s">
        <v>83</v>
      </c>
      <c r="AY252" s="18" t="s">
        <v>159</v>
      </c>
      <c r="BE252" s="164">
        <f>IF(N252="základní",J252,0)</f>
        <v>0</v>
      </c>
      <c r="BF252" s="164">
        <f>IF(N252="snížená",J252,0)</f>
        <v>0</v>
      </c>
      <c r="BG252" s="164">
        <f>IF(N252="zákl. přenesená",J252,0)</f>
        <v>0</v>
      </c>
      <c r="BH252" s="164">
        <f>IF(N252="sníž. přenesená",J252,0)</f>
        <v>0</v>
      </c>
      <c r="BI252" s="164">
        <f>IF(N252="nulová",J252,0)</f>
        <v>0</v>
      </c>
      <c r="BJ252" s="18" t="s">
        <v>83</v>
      </c>
      <c r="BK252" s="164">
        <f>ROUND(I252*H252,2)</f>
        <v>0</v>
      </c>
      <c r="BL252" s="18" t="s">
        <v>165</v>
      </c>
      <c r="BM252" s="163" t="s">
        <v>1466</v>
      </c>
    </row>
    <row r="253" spans="1:47" s="2" customFormat="1" ht="19.5">
      <c r="A253" s="33"/>
      <c r="B253" s="34"/>
      <c r="C253" s="33"/>
      <c r="D253" s="166" t="s">
        <v>447</v>
      </c>
      <c r="E253" s="33"/>
      <c r="F253" s="182" t="s">
        <v>4355</v>
      </c>
      <c r="G253" s="33"/>
      <c r="H253" s="33"/>
      <c r="I253" s="183"/>
      <c r="J253" s="33"/>
      <c r="K253" s="33"/>
      <c r="L253" s="34"/>
      <c r="M253" s="184"/>
      <c r="N253" s="185"/>
      <c r="O253" s="59"/>
      <c r="P253" s="59"/>
      <c r="Q253" s="59"/>
      <c r="R253" s="59"/>
      <c r="S253" s="59"/>
      <c r="T253" s="60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8" t="s">
        <v>447</v>
      </c>
      <c r="AU253" s="18" t="s">
        <v>83</v>
      </c>
    </row>
    <row r="254" spans="1:65" s="2" customFormat="1" ht="21.75" customHeight="1">
      <c r="A254" s="33"/>
      <c r="B254" s="150"/>
      <c r="C254" s="151" t="s">
        <v>864</v>
      </c>
      <c r="D254" s="151" t="s">
        <v>161</v>
      </c>
      <c r="E254" s="152" t="s">
        <v>4356</v>
      </c>
      <c r="F254" s="153" t="s">
        <v>4357</v>
      </c>
      <c r="G254" s="154" t="s">
        <v>325</v>
      </c>
      <c r="H254" s="155">
        <v>40</v>
      </c>
      <c r="I254" s="156"/>
      <c r="J254" s="157">
        <f>ROUND(I254*H254,2)</f>
        <v>0</v>
      </c>
      <c r="K254" s="158"/>
      <c r="L254" s="34"/>
      <c r="M254" s="159" t="s">
        <v>1</v>
      </c>
      <c r="N254" s="160" t="s">
        <v>41</v>
      </c>
      <c r="O254" s="59"/>
      <c r="P254" s="161">
        <f>O254*H254</f>
        <v>0</v>
      </c>
      <c r="Q254" s="161">
        <v>0</v>
      </c>
      <c r="R254" s="161">
        <f>Q254*H254</f>
        <v>0</v>
      </c>
      <c r="S254" s="161">
        <v>0</v>
      </c>
      <c r="T254" s="16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165</v>
      </c>
      <c r="AT254" s="163" t="s">
        <v>161</v>
      </c>
      <c r="AU254" s="163" t="s">
        <v>83</v>
      </c>
      <c r="AY254" s="18" t="s">
        <v>159</v>
      </c>
      <c r="BE254" s="164">
        <f>IF(N254="základní",J254,0)</f>
        <v>0</v>
      </c>
      <c r="BF254" s="164">
        <f>IF(N254="snížená",J254,0)</f>
        <v>0</v>
      </c>
      <c r="BG254" s="164">
        <f>IF(N254="zákl. přenesená",J254,0)</f>
        <v>0</v>
      </c>
      <c r="BH254" s="164">
        <f>IF(N254="sníž. přenesená",J254,0)</f>
        <v>0</v>
      </c>
      <c r="BI254" s="164">
        <f>IF(N254="nulová",J254,0)</f>
        <v>0</v>
      </c>
      <c r="BJ254" s="18" t="s">
        <v>83</v>
      </c>
      <c r="BK254" s="164">
        <f>ROUND(I254*H254,2)</f>
        <v>0</v>
      </c>
      <c r="BL254" s="18" t="s">
        <v>165</v>
      </c>
      <c r="BM254" s="163" t="s">
        <v>1475</v>
      </c>
    </row>
    <row r="255" spans="1:65" s="2" customFormat="1" ht="21.75" customHeight="1">
      <c r="A255" s="33"/>
      <c r="B255" s="150"/>
      <c r="C255" s="151" t="s">
        <v>868</v>
      </c>
      <c r="D255" s="151" t="s">
        <v>161</v>
      </c>
      <c r="E255" s="152" t="s">
        <v>4358</v>
      </c>
      <c r="F255" s="153" t="s">
        <v>4359</v>
      </c>
      <c r="G255" s="154" t="s">
        <v>325</v>
      </c>
      <c r="H255" s="155">
        <v>2</v>
      </c>
      <c r="I255" s="156"/>
      <c r="J255" s="157">
        <f>ROUND(I255*H255,2)</f>
        <v>0</v>
      </c>
      <c r="K255" s="158"/>
      <c r="L255" s="34"/>
      <c r="M255" s="159" t="s">
        <v>1</v>
      </c>
      <c r="N255" s="160" t="s">
        <v>41</v>
      </c>
      <c r="O255" s="59"/>
      <c r="P255" s="161">
        <f>O255*H255</f>
        <v>0</v>
      </c>
      <c r="Q255" s="161">
        <v>0</v>
      </c>
      <c r="R255" s="161">
        <f>Q255*H255</f>
        <v>0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165</v>
      </c>
      <c r="AT255" s="163" t="s">
        <v>161</v>
      </c>
      <c r="AU255" s="163" t="s">
        <v>83</v>
      </c>
      <c r="AY255" s="18" t="s">
        <v>159</v>
      </c>
      <c r="BE255" s="164">
        <f>IF(N255="základní",J255,0)</f>
        <v>0</v>
      </c>
      <c r="BF255" s="164">
        <f>IF(N255="snížená",J255,0)</f>
        <v>0</v>
      </c>
      <c r="BG255" s="164">
        <f>IF(N255="zákl. přenesená",J255,0)</f>
        <v>0</v>
      </c>
      <c r="BH255" s="164">
        <f>IF(N255="sníž. přenesená",J255,0)</f>
        <v>0</v>
      </c>
      <c r="BI255" s="164">
        <f>IF(N255="nulová",J255,0)</f>
        <v>0</v>
      </c>
      <c r="BJ255" s="18" t="s">
        <v>83</v>
      </c>
      <c r="BK255" s="164">
        <f>ROUND(I255*H255,2)</f>
        <v>0</v>
      </c>
      <c r="BL255" s="18" t="s">
        <v>165</v>
      </c>
      <c r="BM255" s="163" t="s">
        <v>1486</v>
      </c>
    </row>
    <row r="256" spans="2:63" s="12" customFormat="1" ht="25.9" customHeight="1">
      <c r="B256" s="137"/>
      <c r="D256" s="138" t="s">
        <v>75</v>
      </c>
      <c r="E256" s="139" t="s">
        <v>3487</v>
      </c>
      <c r="F256" s="139" t="s">
        <v>4360</v>
      </c>
      <c r="I256" s="140"/>
      <c r="J256" s="141">
        <f>BK256</f>
        <v>0</v>
      </c>
      <c r="L256" s="137"/>
      <c r="M256" s="142"/>
      <c r="N256" s="143"/>
      <c r="O256" s="143"/>
      <c r="P256" s="144">
        <f>SUM(P257:P268)</f>
        <v>0</v>
      </c>
      <c r="Q256" s="143"/>
      <c r="R256" s="144">
        <f>SUM(R257:R268)</f>
        <v>0</v>
      </c>
      <c r="S256" s="143"/>
      <c r="T256" s="145">
        <f>SUM(T257:T268)</f>
        <v>0</v>
      </c>
      <c r="AR256" s="138" t="s">
        <v>83</v>
      </c>
      <c r="AT256" s="146" t="s">
        <v>75</v>
      </c>
      <c r="AU256" s="146" t="s">
        <v>76</v>
      </c>
      <c r="AY256" s="138" t="s">
        <v>159</v>
      </c>
      <c r="BK256" s="147">
        <f>SUM(BK257:BK268)</f>
        <v>0</v>
      </c>
    </row>
    <row r="257" spans="1:65" s="2" customFormat="1" ht="16.5" customHeight="1">
      <c r="A257" s="33"/>
      <c r="B257" s="150"/>
      <c r="C257" s="151" t="s">
        <v>874</v>
      </c>
      <c r="D257" s="151" t="s">
        <v>161</v>
      </c>
      <c r="E257" s="152" t="s">
        <v>4361</v>
      </c>
      <c r="F257" s="153" t="s">
        <v>4362</v>
      </c>
      <c r="G257" s="154" t="s">
        <v>190</v>
      </c>
      <c r="H257" s="155">
        <v>28</v>
      </c>
      <c r="I257" s="156"/>
      <c r="J257" s="157">
        <f aca="true" t="shared" si="10" ref="J257:J268">ROUND(I257*H257,2)</f>
        <v>0</v>
      </c>
      <c r="K257" s="158"/>
      <c r="L257" s="34"/>
      <c r="M257" s="159" t="s">
        <v>1</v>
      </c>
      <c r="N257" s="160" t="s">
        <v>41</v>
      </c>
      <c r="O257" s="59"/>
      <c r="P257" s="161">
        <f aca="true" t="shared" si="11" ref="P257:P268">O257*H257</f>
        <v>0</v>
      </c>
      <c r="Q257" s="161">
        <v>0</v>
      </c>
      <c r="R257" s="161">
        <f aca="true" t="shared" si="12" ref="R257:R268">Q257*H257</f>
        <v>0</v>
      </c>
      <c r="S257" s="161">
        <v>0</v>
      </c>
      <c r="T257" s="162">
        <f aca="true" t="shared" si="13" ref="T257:T268"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165</v>
      </c>
      <c r="AT257" s="163" t="s">
        <v>161</v>
      </c>
      <c r="AU257" s="163" t="s">
        <v>83</v>
      </c>
      <c r="AY257" s="18" t="s">
        <v>159</v>
      </c>
      <c r="BE257" s="164">
        <f aca="true" t="shared" si="14" ref="BE257:BE268">IF(N257="základní",J257,0)</f>
        <v>0</v>
      </c>
      <c r="BF257" s="164">
        <f aca="true" t="shared" si="15" ref="BF257:BF268">IF(N257="snížená",J257,0)</f>
        <v>0</v>
      </c>
      <c r="BG257" s="164">
        <f aca="true" t="shared" si="16" ref="BG257:BG268">IF(N257="zákl. přenesená",J257,0)</f>
        <v>0</v>
      </c>
      <c r="BH257" s="164">
        <f aca="true" t="shared" si="17" ref="BH257:BH268">IF(N257="sníž. přenesená",J257,0)</f>
        <v>0</v>
      </c>
      <c r="BI257" s="164">
        <f aca="true" t="shared" si="18" ref="BI257:BI268">IF(N257="nulová",J257,0)</f>
        <v>0</v>
      </c>
      <c r="BJ257" s="18" t="s">
        <v>83</v>
      </c>
      <c r="BK257" s="164">
        <f aca="true" t="shared" si="19" ref="BK257:BK268">ROUND(I257*H257,2)</f>
        <v>0</v>
      </c>
      <c r="BL257" s="18" t="s">
        <v>165</v>
      </c>
      <c r="BM257" s="163" t="s">
        <v>1496</v>
      </c>
    </row>
    <row r="258" spans="1:65" s="2" customFormat="1" ht="16.5" customHeight="1">
      <c r="A258" s="33"/>
      <c r="B258" s="150"/>
      <c r="C258" s="151" t="s">
        <v>878</v>
      </c>
      <c r="D258" s="151" t="s">
        <v>161</v>
      </c>
      <c r="E258" s="152" t="s">
        <v>4363</v>
      </c>
      <c r="F258" s="153" t="s">
        <v>4364</v>
      </c>
      <c r="G258" s="154" t="s">
        <v>190</v>
      </c>
      <c r="H258" s="155">
        <v>382</v>
      </c>
      <c r="I258" s="156"/>
      <c r="J258" s="157">
        <f t="shared" si="10"/>
        <v>0</v>
      </c>
      <c r="K258" s="158"/>
      <c r="L258" s="34"/>
      <c r="M258" s="159" t="s">
        <v>1</v>
      </c>
      <c r="N258" s="160" t="s">
        <v>41</v>
      </c>
      <c r="O258" s="59"/>
      <c r="P258" s="161">
        <f t="shared" si="11"/>
        <v>0</v>
      </c>
      <c r="Q258" s="161">
        <v>0</v>
      </c>
      <c r="R258" s="161">
        <f t="shared" si="12"/>
        <v>0</v>
      </c>
      <c r="S258" s="161">
        <v>0</v>
      </c>
      <c r="T258" s="162">
        <f t="shared" si="1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165</v>
      </c>
      <c r="AT258" s="163" t="s">
        <v>161</v>
      </c>
      <c r="AU258" s="163" t="s">
        <v>83</v>
      </c>
      <c r="AY258" s="18" t="s">
        <v>159</v>
      </c>
      <c r="BE258" s="164">
        <f t="shared" si="14"/>
        <v>0</v>
      </c>
      <c r="BF258" s="164">
        <f t="shared" si="15"/>
        <v>0</v>
      </c>
      <c r="BG258" s="164">
        <f t="shared" si="16"/>
        <v>0</v>
      </c>
      <c r="BH258" s="164">
        <f t="shared" si="17"/>
        <v>0</v>
      </c>
      <c r="BI258" s="164">
        <f t="shared" si="18"/>
        <v>0</v>
      </c>
      <c r="BJ258" s="18" t="s">
        <v>83</v>
      </c>
      <c r="BK258" s="164">
        <f t="shared" si="19"/>
        <v>0</v>
      </c>
      <c r="BL258" s="18" t="s">
        <v>165</v>
      </c>
      <c r="BM258" s="163" t="s">
        <v>1505</v>
      </c>
    </row>
    <row r="259" spans="1:65" s="2" customFormat="1" ht="16.5" customHeight="1">
      <c r="A259" s="33"/>
      <c r="B259" s="150"/>
      <c r="C259" s="151" t="s">
        <v>883</v>
      </c>
      <c r="D259" s="151" t="s">
        <v>161</v>
      </c>
      <c r="E259" s="152" t="s">
        <v>4365</v>
      </c>
      <c r="F259" s="153" t="s">
        <v>4366</v>
      </c>
      <c r="G259" s="154" t="s">
        <v>190</v>
      </c>
      <c r="H259" s="155">
        <v>122</v>
      </c>
      <c r="I259" s="156"/>
      <c r="J259" s="157">
        <f t="shared" si="10"/>
        <v>0</v>
      </c>
      <c r="K259" s="158"/>
      <c r="L259" s="34"/>
      <c r="M259" s="159" t="s">
        <v>1</v>
      </c>
      <c r="N259" s="160" t="s">
        <v>41</v>
      </c>
      <c r="O259" s="59"/>
      <c r="P259" s="161">
        <f t="shared" si="11"/>
        <v>0</v>
      </c>
      <c r="Q259" s="161">
        <v>0</v>
      </c>
      <c r="R259" s="161">
        <f t="shared" si="12"/>
        <v>0</v>
      </c>
      <c r="S259" s="161">
        <v>0</v>
      </c>
      <c r="T259" s="162">
        <f t="shared" si="1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165</v>
      </c>
      <c r="AT259" s="163" t="s">
        <v>161</v>
      </c>
      <c r="AU259" s="163" t="s">
        <v>83</v>
      </c>
      <c r="AY259" s="18" t="s">
        <v>159</v>
      </c>
      <c r="BE259" s="164">
        <f t="shared" si="14"/>
        <v>0</v>
      </c>
      <c r="BF259" s="164">
        <f t="shared" si="15"/>
        <v>0</v>
      </c>
      <c r="BG259" s="164">
        <f t="shared" si="16"/>
        <v>0</v>
      </c>
      <c r="BH259" s="164">
        <f t="shared" si="17"/>
        <v>0</v>
      </c>
      <c r="BI259" s="164">
        <f t="shared" si="18"/>
        <v>0</v>
      </c>
      <c r="BJ259" s="18" t="s">
        <v>83</v>
      </c>
      <c r="BK259" s="164">
        <f t="shared" si="19"/>
        <v>0</v>
      </c>
      <c r="BL259" s="18" t="s">
        <v>165</v>
      </c>
      <c r="BM259" s="163" t="s">
        <v>1517</v>
      </c>
    </row>
    <row r="260" spans="1:65" s="2" customFormat="1" ht="16.5" customHeight="1">
      <c r="A260" s="33"/>
      <c r="B260" s="150"/>
      <c r="C260" s="151" t="s">
        <v>890</v>
      </c>
      <c r="D260" s="151" t="s">
        <v>161</v>
      </c>
      <c r="E260" s="152" t="s">
        <v>4367</v>
      </c>
      <c r="F260" s="153" t="s">
        <v>4368</v>
      </c>
      <c r="G260" s="154" t="s">
        <v>325</v>
      </c>
      <c r="H260" s="155">
        <v>7</v>
      </c>
      <c r="I260" s="156"/>
      <c r="J260" s="157">
        <f t="shared" si="10"/>
        <v>0</v>
      </c>
      <c r="K260" s="158"/>
      <c r="L260" s="34"/>
      <c r="M260" s="159" t="s">
        <v>1</v>
      </c>
      <c r="N260" s="160" t="s">
        <v>41</v>
      </c>
      <c r="O260" s="59"/>
      <c r="P260" s="161">
        <f t="shared" si="11"/>
        <v>0</v>
      </c>
      <c r="Q260" s="161">
        <v>0</v>
      </c>
      <c r="R260" s="161">
        <f t="shared" si="12"/>
        <v>0</v>
      </c>
      <c r="S260" s="161">
        <v>0</v>
      </c>
      <c r="T260" s="162">
        <f t="shared" si="1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165</v>
      </c>
      <c r="AT260" s="163" t="s">
        <v>161</v>
      </c>
      <c r="AU260" s="163" t="s">
        <v>83</v>
      </c>
      <c r="AY260" s="18" t="s">
        <v>159</v>
      </c>
      <c r="BE260" s="164">
        <f t="shared" si="14"/>
        <v>0</v>
      </c>
      <c r="BF260" s="164">
        <f t="shared" si="15"/>
        <v>0</v>
      </c>
      <c r="BG260" s="164">
        <f t="shared" si="16"/>
        <v>0</v>
      </c>
      <c r="BH260" s="164">
        <f t="shared" si="17"/>
        <v>0</v>
      </c>
      <c r="BI260" s="164">
        <f t="shared" si="18"/>
        <v>0</v>
      </c>
      <c r="BJ260" s="18" t="s">
        <v>83</v>
      </c>
      <c r="BK260" s="164">
        <f t="shared" si="19"/>
        <v>0</v>
      </c>
      <c r="BL260" s="18" t="s">
        <v>165</v>
      </c>
      <c r="BM260" s="163" t="s">
        <v>1537</v>
      </c>
    </row>
    <row r="261" spans="1:65" s="2" customFormat="1" ht="16.5" customHeight="1">
      <c r="A261" s="33"/>
      <c r="B261" s="150"/>
      <c r="C261" s="151" t="s">
        <v>894</v>
      </c>
      <c r="D261" s="151" t="s">
        <v>161</v>
      </c>
      <c r="E261" s="152" t="s">
        <v>4369</v>
      </c>
      <c r="F261" s="153" t="s">
        <v>4370</v>
      </c>
      <c r="G261" s="154" t="s">
        <v>325</v>
      </c>
      <c r="H261" s="155">
        <v>7</v>
      </c>
      <c r="I261" s="156"/>
      <c r="J261" s="157">
        <f t="shared" si="10"/>
        <v>0</v>
      </c>
      <c r="K261" s="158"/>
      <c r="L261" s="34"/>
      <c r="M261" s="159" t="s">
        <v>1</v>
      </c>
      <c r="N261" s="160" t="s">
        <v>41</v>
      </c>
      <c r="O261" s="59"/>
      <c r="P261" s="161">
        <f t="shared" si="11"/>
        <v>0</v>
      </c>
      <c r="Q261" s="161">
        <v>0</v>
      </c>
      <c r="R261" s="161">
        <f t="shared" si="12"/>
        <v>0</v>
      </c>
      <c r="S261" s="161">
        <v>0</v>
      </c>
      <c r="T261" s="162">
        <f t="shared" si="1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165</v>
      </c>
      <c r="AT261" s="163" t="s">
        <v>161</v>
      </c>
      <c r="AU261" s="163" t="s">
        <v>83</v>
      </c>
      <c r="AY261" s="18" t="s">
        <v>159</v>
      </c>
      <c r="BE261" s="164">
        <f t="shared" si="14"/>
        <v>0</v>
      </c>
      <c r="BF261" s="164">
        <f t="shared" si="15"/>
        <v>0</v>
      </c>
      <c r="BG261" s="164">
        <f t="shared" si="16"/>
        <v>0</v>
      </c>
      <c r="BH261" s="164">
        <f t="shared" si="17"/>
        <v>0</v>
      </c>
      <c r="BI261" s="164">
        <f t="shared" si="18"/>
        <v>0</v>
      </c>
      <c r="BJ261" s="18" t="s">
        <v>83</v>
      </c>
      <c r="BK261" s="164">
        <f t="shared" si="19"/>
        <v>0</v>
      </c>
      <c r="BL261" s="18" t="s">
        <v>165</v>
      </c>
      <c r="BM261" s="163" t="s">
        <v>1547</v>
      </c>
    </row>
    <row r="262" spans="1:65" s="2" customFormat="1" ht="16.5" customHeight="1">
      <c r="A262" s="33"/>
      <c r="B262" s="150"/>
      <c r="C262" s="151" t="s">
        <v>899</v>
      </c>
      <c r="D262" s="151" t="s">
        <v>161</v>
      </c>
      <c r="E262" s="152" t="s">
        <v>4371</v>
      </c>
      <c r="F262" s="153" t="s">
        <v>4372</v>
      </c>
      <c r="G262" s="154" t="s">
        <v>325</v>
      </c>
      <c r="H262" s="155">
        <v>28</v>
      </c>
      <c r="I262" s="156"/>
      <c r="J262" s="157">
        <f t="shared" si="10"/>
        <v>0</v>
      </c>
      <c r="K262" s="158"/>
      <c r="L262" s="34"/>
      <c r="M262" s="159" t="s">
        <v>1</v>
      </c>
      <c r="N262" s="160" t="s">
        <v>41</v>
      </c>
      <c r="O262" s="59"/>
      <c r="P262" s="161">
        <f t="shared" si="11"/>
        <v>0</v>
      </c>
      <c r="Q262" s="161">
        <v>0</v>
      </c>
      <c r="R262" s="161">
        <f t="shared" si="12"/>
        <v>0</v>
      </c>
      <c r="S262" s="161">
        <v>0</v>
      </c>
      <c r="T262" s="162">
        <f t="shared" si="1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165</v>
      </c>
      <c r="AT262" s="163" t="s">
        <v>161</v>
      </c>
      <c r="AU262" s="163" t="s">
        <v>83</v>
      </c>
      <c r="AY262" s="18" t="s">
        <v>159</v>
      </c>
      <c r="BE262" s="164">
        <f t="shared" si="14"/>
        <v>0</v>
      </c>
      <c r="BF262" s="164">
        <f t="shared" si="15"/>
        <v>0</v>
      </c>
      <c r="BG262" s="164">
        <f t="shared" si="16"/>
        <v>0</v>
      </c>
      <c r="BH262" s="164">
        <f t="shared" si="17"/>
        <v>0</v>
      </c>
      <c r="BI262" s="164">
        <f t="shared" si="18"/>
        <v>0</v>
      </c>
      <c r="BJ262" s="18" t="s">
        <v>83</v>
      </c>
      <c r="BK262" s="164">
        <f t="shared" si="19"/>
        <v>0</v>
      </c>
      <c r="BL262" s="18" t="s">
        <v>165</v>
      </c>
      <c r="BM262" s="163" t="s">
        <v>1555</v>
      </c>
    </row>
    <row r="263" spans="1:65" s="2" customFormat="1" ht="16.5" customHeight="1">
      <c r="A263" s="33"/>
      <c r="B263" s="150"/>
      <c r="C263" s="151" t="s">
        <v>903</v>
      </c>
      <c r="D263" s="151" t="s">
        <v>161</v>
      </c>
      <c r="E263" s="152" t="s">
        <v>4373</v>
      </c>
      <c r="F263" s="153" t="s">
        <v>4374</v>
      </c>
      <c r="G263" s="154" t="s">
        <v>325</v>
      </c>
      <c r="H263" s="155">
        <v>8</v>
      </c>
      <c r="I263" s="156"/>
      <c r="J263" s="157">
        <f t="shared" si="10"/>
        <v>0</v>
      </c>
      <c r="K263" s="158"/>
      <c r="L263" s="34"/>
      <c r="M263" s="159" t="s">
        <v>1</v>
      </c>
      <c r="N263" s="160" t="s">
        <v>41</v>
      </c>
      <c r="O263" s="59"/>
      <c r="P263" s="161">
        <f t="shared" si="11"/>
        <v>0</v>
      </c>
      <c r="Q263" s="161">
        <v>0</v>
      </c>
      <c r="R263" s="161">
        <f t="shared" si="12"/>
        <v>0</v>
      </c>
      <c r="S263" s="161">
        <v>0</v>
      </c>
      <c r="T263" s="162">
        <f t="shared" si="1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165</v>
      </c>
      <c r="AT263" s="163" t="s">
        <v>161</v>
      </c>
      <c r="AU263" s="163" t="s">
        <v>83</v>
      </c>
      <c r="AY263" s="18" t="s">
        <v>159</v>
      </c>
      <c r="BE263" s="164">
        <f t="shared" si="14"/>
        <v>0</v>
      </c>
      <c r="BF263" s="164">
        <f t="shared" si="15"/>
        <v>0</v>
      </c>
      <c r="BG263" s="164">
        <f t="shared" si="16"/>
        <v>0</v>
      </c>
      <c r="BH263" s="164">
        <f t="shared" si="17"/>
        <v>0</v>
      </c>
      <c r="BI263" s="164">
        <f t="shared" si="18"/>
        <v>0</v>
      </c>
      <c r="BJ263" s="18" t="s">
        <v>83</v>
      </c>
      <c r="BK263" s="164">
        <f t="shared" si="19"/>
        <v>0</v>
      </c>
      <c r="BL263" s="18" t="s">
        <v>165</v>
      </c>
      <c r="BM263" s="163" t="s">
        <v>1575</v>
      </c>
    </row>
    <row r="264" spans="1:65" s="2" customFormat="1" ht="16.5" customHeight="1">
      <c r="A264" s="33"/>
      <c r="B264" s="150"/>
      <c r="C264" s="151" t="s">
        <v>908</v>
      </c>
      <c r="D264" s="151" t="s">
        <v>161</v>
      </c>
      <c r="E264" s="152" t="s">
        <v>4375</v>
      </c>
      <c r="F264" s="153" t="s">
        <v>4376</v>
      </c>
      <c r="G264" s="154" t="s">
        <v>325</v>
      </c>
      <c r="H264" s="155">
        <v>4</v>
      </c>
      <c r="I264" s="156"/>
      <c r="J264" s="157">
        <f t="shared" si="10"/>
        <v>0</v>
      </c>
      <c r="K264" s="158"/>
      <c r="L264" s="34"/>
      <c r="M264" s="159" t="s">
        <v>1</v>
      </c>
      <c r="N264" s="160" t="s">
        <v>41</v>
      </c>
      <c r="O264" s="59"/>
      <c r="P264" s="161">
        <f t="shared" si="11"/>
        <v>0</v>
      </c>
      <c r="Q264" s="161">
        <v>0</v>
      </c>
      <c r="R264" s="161">
        <f t="shared" si="12"/>
        <v>0</v>
      </c>
      <c r="S264" s="161">
        <v>0</v>
      </c>
      <c r="T264" s="162">
        <f t="shared" si="1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165</v>
      </c>
      <c r="AT264" s="163" t="s">
        <v>161</v>
      </c>
      <c r="AU264" s="163" t="s">
        <v>83</v>
      </c>
      <c r="AY264" s="18" t="s">
        <v>159</v>
      </c>
      <c r="BE264" s="164">
        <f t="shared" si="14"/>
        <v>0</v>
      </c>
      <c r="BF264" s="164">
        <f t="shared" si="15"/>
        <v>0</v>
      </c>
      <c r="BG264" s="164">
        <f t="shared" si="16"/>
        <v>0</v>
      </c>
      <c r="BH264" s="164">
        <f t="shared" si="17"/>
        <v>0</v>
      </c>
      <c r="BI264" s="164">
        <f t="shared" si="18"/>
        <v>0</v>
      </c>
      <c r="BJ264" s="18" t="s">
        <v>83</v>
      </c>
      <c r="BK264" s="164">
        <f t="shared" si="19"/>
        <v>0</v>
      </c>
      <c r="BL264" s="18" t="s">
        <v>165</v>
      </c>
      <c r="BM264" s="163" t="s">
        <v>1594</v>
      </c>
    </row>
    <row r="265" spans="1:65" s="2" customFormat="1" ht="16.5" customHeight="1">
      <c r="A265" s="33"/>
      <c r="B265" s="150"/>
      <c r="C265" s="151" t="s">
        <v>922</v>
      </c>
      <c r="D265" s="151" t="s">
        <v>161</v>
      </c>
      <c r="E265" s="152" t="s">
        <v>4377</v>
      </c>
      <c r="F265" s="153" t="s">
        <v>4378</v>
      </c>
      <c r="G265" s="154" t="s">
        <v>325</v>
      </c>
      <c r="H265" s="155">
        <v>18</v>
      </c>
      <c r="I265" s="156"/>
      <c r="J265" s="157">
        <f t="shared" si="10"/>
        <v>0</v>
      </c>
      <c r="K265" s="158"/>
      <c r="L265" s="34"/>
      <c r="M265" s="159" t="s">
        <v>1</v>
      </c>
      <c r="N265" s="160" t="s">
        <v>41</v>
      </c>
      <c r="O265" s="59"/>
      <c r="P265" s="161">
        <f t="shared" si="11"/>
        <v>0</v>
      </c>
      <c r="Q265" s="161">
        <v>0</v>
      </c>
      <c r="R265" s="161">
        <f t="shared" si="12"/>
        <v>0</v>
      </c>
      <c r="S265" s="161">
        <v>0</v>
      </c>
      <c r="T265" s="162">
        <f t="shared" si="1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165</v>
      </c>
      <c r="AT265" s="163" t="s">
        <v>161</v>
      </c>
      <c r="AU265" s="163" t="s">
        <v>83</v>
      </c>
      <c r="AY265" s="18" t="s">
        <v>159</v>
      </c>
      <c r="BE265" s="164">
        <f t="shared" si="14"/>
        <v>0</v>
      </c>
      <c r="BF265" s="164">
        <f t="shared" si="15"/>
        <v>0</v>
      </c>
      <c r="BG265" s="164">
        <f t="shared" si="16"/>
        <v>0</v>
      </c>
      <c r="BH265" s="164">
        <f t="shared" si="17"/>
        <v>0</v>
      </c>
      <c r="BI265" s="164">
        <f t="shared" si="18"/>
        <v>0</v>
      </c>
      <c r="BJ265" s="18" t="s">
        <v>83</v>
      </c>
      <c r="BK265" s="164">
        <f t="shared" si="19"/>
        <v>0</v>
      </c>
      <c r="BL265" s="18" t="s">
        <v>165</v>
      </c>
      <c r="BM265" s="163" t="s">
        <v>1603</v>
      </c>
    </row>
    <row r="266" spans="1:65" s="2" customFormat="1" ht="16.5" customHeight="1">
      <c r="A266" s="33"/>
      <c r="B266" s="150"/>
      <c r="C266" s="151" t="s">
        <v>929</v>
      </c>
      <c r="D266" s="151" t="s">
        <v>161</v>
      </c>
      <c r="E266" s="152" t="s">
        <v>4379</v>
      </c>
      <c r="F266" s="153" t="s">
        <v>4380</v>
      </c>
      <c r="G266" s="154" t="s">
        <v>325</v>
      </c>
      <c r="H266" s="155">
        <v>230</v>
      </c>
      <c r="I266" s="156"/>
      <c r="J266" s="157">
        <f t="shared" si="10"/>
        <v>0</v>
      </c>
      <c r="K266" s="158"/>
      <c r="L266" s="34"/>
      <c r="M266" s="159" t="s">
        <v>1</v>
      </c>
      <c r="N266" s="160" t="s">
        <v>41</v>
      </c>
      <c r="O266" s="59"/>
      <c r="P266" s="161">
        <f t="shared" si="11"/>
        <v>0</v>
      </c>
      <c r="Q266" s="161">
        <v>0</v>
      </c>
      <c r="R266" s="161">
        <f t="shared" si="12"/>
        <v>0</v>
      </c>
      <c r="S266" s="161">
        <v>0</v>
      </c>
      <c r="T266" s="162">
        <f t="shared" si="1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165</v>
      </c>
      <c r="AT266" s="163" t="s">
        <v>161</v>
      </c>
      <c r="AU266" s="163" t="s">
        <v>83</v>
      </c>
      <c r="AY266" s="18" t="s">
        <v>159</v>
      </c>
      <c r="BE266" s="164">
        <f t="shared" si="14"/>
        <v>0</v>
      </c>
      <c r="BF266" s="164">
        <f t="shared" si="15"/>
        <v>0</v>
      </c>
      <c r="BG266" s="164">
        <f t="shared" si="16"/>
        <v>0</v>
      </c>
      <c r="BH266" s="164">
        <f t="shared" si="17"/>
        <v>0</v>
      </c>
      <c r="BI266" s="164">
        <f t="shared" si="18"/>
        <v>0</v>
      </c>
      <c r="BJ266" s="18" t="s">
        <v>83</v>
      </c>
      <c r="BK266" s="164">
        <f t="shared" si="19"/>
        <v>0</v>
      </c>
      <c r="BL266" s="18" t="s">
        <v>165</v>
      </c>
      <c r="BM266" s="163" t="s">
        <v>1621</v>
      </c>
    </row>
    <row r="267" spans="1:65" s="2" customFormat="1" ht="16.5" customHeight="1">
      <c r="A267" s="33"/>
      <c r="B267" s="150"/>
      <c r="C267" s="151" t="s">
        <v>938</v>
      </c>
      <c r="D267" s="151" t="s">
        <v>161</v>
      </c>
      <c r="E267" s="152" t="s">
        <v>4381</v>
      </c>
      <c r="F267" s="153" t="s">
        <v>4382</v>
      </c>
      <c r="G267" s="154" t="s">
        <v>325</v>
      </c>
      <c r="H267" s="155">
        <v>72</v>
      </c>
      <c r="I267" s="156"/>
      <c r="J267" s="157">
        <f t="shared" si="10"/>
        <v>0</v>
      </c>
      <c r="K267" s="158"/>
      <c r="L267" s="34"/>
      <c r="M267" s="159" t="s">
        <v>1</v>
      </c>
      <c r="N267" s="160" t="s">
        <v>41</v>
      </c>
      <c r="O267" s="59"/>
      <c r="P267" s="161">
        <f t="shared" si="11"/>
        <v>0</v>
      </c>
      <c r="Q267" s="161">
        <v>0</v>
      </c>
      <c r="R267" s="161">
        <f t="shared" si="12"/>
        <v>0</v>
      </c>
      <c r="S267" s="161">
        <v>0</v>
      </c>
      <c r="T267" s="162">
        <f t="shared" si="1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165</v>
      </c>
      <c r="AT267" s="163" t="s">
        <v>161</v>
      </c>
      <c r="AU267" s="163" t="s">
        <v>83</v>
      </c>
      <c r="AY267" s="18" t="s">
        <v>159</v>
      </c>
      <c r="BE267" s="164">
        <f t="shared" si="14"/>
        <v>0</v>
      </c>
      <c r="BF267" s="164">
        <f t="shared" si="15"/>
        <v>0</v>
      </c>
      <c r="BG267" s="164">
        <f t="shared" si="16"/>
        <v>0</v>
      </c>
      <c r="BH267" s="164">
        <f t="shared" si="17"/>
        <v>0</v>
      </c>
      <c r="BI267" s="164">
        <f t="shared" si="18"/>
        <v>0</v>
      </c>
      <c r="BJ267" s="18" t="s">
        <v>83</v>
      </c>
      <c r="BK267" s="164">
        <f t="shared" si="19"/>
        <v>0</v>
      </c>
      <c r="BL267" s="18" t="s">
        <v>165</v>
      </c>
      <c r="BM267" s="163" t="s">
        <v>1631</v>
      </c>
    </row>
    <row r="268" spans="1:65" s="2" customFormat="1" ht="16.5" customHeight="1">
      <c r="A268" s="33"/>
      <c r="B268" s="150"/>
      <c r="C268" s="151" t="s">
        <v>945</v>
      </c>
      <c r="D268" s="151" t="s">
        <v>161</v>
      </c>
      <c r="E268" s="152" t="s">
        <v>4383</v>
      </c>
      <c r="F268" s="153" t="s">
        <v>4384</v>
      </c>
      <c r="G268" s="154" t="s">
        <v>325</v>
      </c>
      <c r="H268" s="155">
        <v>9</v>
      </c>
      <c r="I268" s="156"/>
      <c r="J268" s="157">
        <f t="shared" si="10"/>
        <v>0</v>
      </c>
      <c r="K268" s="158"/>
      <c r="L268" s="34"/>
      <c r="M268" s="159" t="s">
        <v>1</v>
      </c>
      <c r="N268" s="160" t="s">
        <v>41</v>
      </c>
      <c r="O268" s="59"/>
      <c r="P268" s="161">
        <f t="shared" si="11"/>
        <v>0</v>
      </c>
      <c r="Q268" s="161">
        <v>0</v>
      </c>
      <c r="R268" s="161">
        <f t="shared" si="12"/>
        <v>0</v>
      </c>
      <c r="S268" s="161">
        <v>0</v>
      </c>
      <c r="T268" s="162">
        <f t="shared" si="1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165</v>
      </c>
      <c r="AT268" s="163" t="s">
        <v>161</v>
      </c>
      <c r="AU268" s="163" t="s">
        <v>83</v>
      </c>
      <c r="AY268" s="18" t="s">
        <v>159</v>
      </c>
      <c r="BE268" s="164">
        <f t="shared" si="14"/>
        <v>0</v>
      </c>
      <c r="BF268" s="164">
        <f t="shared" si="15"/>
        <v>0</v>
      </c>
      <c r="BG268" s="164">
        <f t="shared" si="16"/>
        <v>0</v>
      </c>
      <c r="BH268" s="164">
        <f t="shared" si="17"/>
        <v>0</v>
      </c>
      <c r="BI268" s="164">
        <f t="shared" si="18"/>
        <v>0</v>
      </c>
      <c r="BJ268" s="18" t="s">
        <v>83</v>
      </c>
      <c r="BK268" s="164">
        <f t="shared" si="19"/>
        <v>0</v>
      </c>
      <c r="BL268" s="18" t="s">
        <v>165</v>
      </c>
      <c r="BM268" s="163" t="s">
        <v>1646</v>
      </c>
    </row>
    <row r="269" spans="2:63" s="12" customFormat="1" ht="25.9" customHeight="1">
      <c r="B269" s="137"/>
      <c r="D269" s="138" t="s">
        <v>75</v>
      </c>
      <c r="E269" s="139" t="s">
        <v>3568</v>
      </c>
      <c r="F269" s="139" t="s">
        <v>520</v>
      </c>
      <c r="I269" s="140"/>
      <c r="J269" s="141">
        <f>BK269</f>
        <v>0</v>
      </c>
      <c r="L269" s="137"/>
      <c r="M269" s="142"/>
      <c r="N269" s="143"/>
      <c r="O269" s="143"/>
      <c r="P269" s="144">
        <f>SUM(P270:P272)</f>
        <v>0</v>
      </c>
      <c r="Q269" s="143"/>
      <c r="R269" s="144">
        <f>SUM(R270:R272)</f>
        <v>0</v>
      </c>
      <c r="S269" s="143"/>
      <c r="T269" s="145">
        <f>SUM(T270:T272)</f>
        <v>0</v>
      </c>
      <c r="AR269" s="138" t="s">
        <v>83</v>
      </c>
      <c r="AT269" s="146" t="s">
        <v>75</v>
      </c>
      <c r="AU269" s="146" t="s">
        <v>76</v>
      </c>
      <c r="AY269" s="138" t="s">
        <v>159</v>
      </c>
      <c r="BK269" s="147">
        <f>SUM(BK270:BK272)</f>
        <v>0</v>
      </c>
    </row>
    <row r="270" spans="1:65" s="2" customFormat="1" ht="16.5" customHeight="1">
      <c r="A270" s="33"/>
      <c r="B270" s="150"/>
      <c r="C270" s="151" t="s">
        <v>961</v>
      </c>
      <c r="D270" s="151" t="s">
        <v>161</v>
      </c>
      <c r="E270" s="152" t="s">
        <v>4385</v>
      </c>
      <c r="F270" s="153" t="s">
        <v>4386</v>
      </c>
      <c r="G270" s="154" t="s">
        <v>214</v>
      </c>
      <c r="H270" s="155">
        <v>1</v>
      </c>
      <c r="I270" s="156"/>
      <c r="J270" s="157">
        <f>ROUND(I270*H270,2)</f>
        <v>0</v>
      </c>
      <c r="K270" s="158"/>
      <c r="L270" s="34"/>
      <c r="M270" s="159" t="s">
        <v>1</v>
      </c>
      <c r="N270" s="160" t="s">
        <v>41</v>
      </c>
      <c r="O270" s="59"/>
      <c r="P270" s="161">
        <f>O270*H270</f>
        <v>0</v>
      </c>
      <c r="Q270" s="161">
        <v>0</v>
      </c>
      <c r="R270" s="161">
        <f>Q270*H270</f>
        <v>0</v>
      </c>
      <c r="S270" s="161">
        <v>0</v>
      </c>
      <c r="T270" s="16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165</v>
      </c>
      <c r="AT270" s="163" t="s">
        <v>161</v>
      </c>
      <c r="AU270" s="163" t="s">
        <v>83</v>
      </c>
      <c r="AY270" s="18" t="s">
        <v>159</v>
      </c>
      <c r="BE270" s="164">
        <f>IF(N270="základní",J270,0)</f>
        <v>0</v>
      </c>
      <c r="BF270" s="164">
        <f>IF(N270="snížená",J270,0)</f>
        <v>0</v>
      </c>
      <c r="BG270" s="164">
        <f>IF(N270="zákl. přenesená",J270,0)</f>
        <v>0</v>
      </c>
      <c r="BH270" s="164">
        <f>IF(N270="sníž. přenesená",J270,0)</f>
        <v>0</v>
      </c>
      <c r="BI270" s="164">
        <f>IF(N270="nulová",J270,0)</f>
        <v>0</v>
      </c>
      <c r="BJ270" s="18" t="s">
        <v>83</v>
      </c>
      <c r="BK270" s="164">
        <f>ROUND(I270*H270,2)</f>
        <v>0</v>
      </c>
      <c r="BL270" s="18" t="s">
        <v>165</v>
      </c>
      <c r="BM270" s="163" t="s">
        <v>1655</v>
      </c>
    </row>
    <row r="271" spans="1:65" s="2" customFormat="1" ht="33" customHeight="1">
      <c r="A271" s="33"/>
      <c r="B271" s="150"/>
      <c r="C271" s="151" t="s">
        <v>968</v>
      </c>
      <c r="D271" s="151" t="s">
        <v>161</v>
      </c>
      <c r="E271" s="152" t="s">
        <v>4387</v>
      </c>
      <c r="F271" s="153" t="s">
        <v>4388</v>
      </c>
      <c r="G271" s="154" t="s">
        <v>214</v>
      </c>
      <c r="H271" s="155">
        <v>1</v>
      </c>
      <c r="I271" s="156"/>
      <c r="J271" s="157">
        <f>ROUND(I271*H271,2)</f>
        <v>0</v>
      </c>
      <c r="K271" s="158"/>
      <c r="L271" s="34"/>
      <c r="M271" s="159" t="s">
        <v>1</v>
      </c>
      <c r="N271" s="160" t="s">
        <v>41</v>
      </c>
      <c r="O271" s="59"/>
      <c r="P271" s="161">
        <f>O271*H271</f>
        <v>0</v>
      </c>
      <c r="Q271" s="161">
        <v>0</v>
      </c>
      <c r="R271" s="161">
        <f>Q271*H271</f>
        <v>0</v>
      </c>
      <c r="S271" s="161">
        <v>0</v>
      </c>
      <c r="T271" s="162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165</v>
      </c>
      <c r="AT271" s="163" t="s">
        <v>161</v>
      </c>
      <c r="AU271" s="163" t="s">
        <v>83</v>
      </c>
      <c r="AY271" s="18" t="s">
        <v>159</v>
      </c>
      <c r="BE271" s="164">
        <f>IF(N271="základní",J271,0)</f>
        <v>0</v>
      </c>
      <c r="BF271" s="164">
        <f>IF(N271="snížená",J271,0)</f>
        <v>0</v>
      </c>
      <c r="BG271" s="164">
        <f>IF(N271="zákl. přenesená",J271,0)</f>
        <v>0</v>
      </c>
      <c r="BH271" s="164">
        <f>IF(N271="sníž. přenesená",J271,0)</f>
        <v>0</v>
      </c>
      <c r="BI271" s="164">
        <f>IF(N271="nulová",J271,0)</f>
        <v>0</v>
      </c>
      <c r="BJ271" s="18" t="s">
        <v>83</v>
      </c>
      <c r="BK271" s="164">
        <f>ROUND(I271*H271,2)</f>
        <v>0</v>
      </c>
      <c r="BL271" s="18" t="s">
        <v>165</v>
      </c>
      <c r="BM271" s="163" t="s">
        <v>1666</v>
      </c>
    </row>
    <row r="272" spans="1:65" s="2" customFormat="1" ht="16.5" customHeight="1">
      <c r="A272" s="33"/>
      <c r="B272" s="150"/>
      <c r="C272" s="151" t="s">
        <v>976</v>
      </c>
      <c r="D272" s="151" t="s">
        <v>161</v>
      </c>
      <c r="E272" s="152" t="s">
        <v>4389</v>
      </c>
      <c r="F272" s="153" t="s">
        <v>4390</v>
      </c>
      <c r="G272" s="154" t="s">
        <v>214</v>
      </c>
      <c r="H272" s="155">
        <v>1</v>
      </c>
      <c r="I272" s="156"/>
      <c r="J272" s="157">
        <f>ROUND(I272*H272,2)</f>
        <v>0</v>
      </c>
      <c r="K272" s="158"/>
      <c r="L272" s="34"/>
      <c r="M272" s="186" t="s">
        <v>1</v>
      </c>
      <c r="N272" s="187" t="s">
        <v>41</v>
      </c>
      <c r="O272" s="188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165</v>
      </c>
      <c r="AT272" s="163" t="s">
        <v>161</v>
      </c>
      <c r="AU272" s="163" t="s">
        <v>83</v>
      </c>
      <c r="AY272" s="18" t="s">
        <v>159</v>
      </c>
      <c r="BE272" s="164">
        <f>IF(N272="základní",J272,0)</f>
        <v>0</v>
      </c>
      <c r="BF272" s="164">
        <f>IF(N272="snížená",J272,0)</f>
        <v>0</v>
      </c>
      <c r="BG272" s="164">
        <f>IF(N272="zákl. přenesená",J272,0)</f>
        <v>0</v>
      </c>
      <c r="BH272" s="164">
        <f>IF(N272="sníž. přenesená",J272,0)</f>
        <v>0</v>
      </c>
      <c r="BI272" s="164">
        <f>IF(N272="nulová",J272,0)</f>
        <v>0</v>
      </c>
      <c r="BJ272" s="18" t="s">
        <v>83</v>
      </c>
      <c r="BK272" s="164">
        <f>ROUND(I272*H272,2)</f>
        <v>0</v>
      </c>
      <c r="BL272" s="18" t="s">
        <v>165</v>
      </c>
      <c r="BM272" s="163" t="s">
        <v>1678</v>
      </c>
    </row>
    <row r="273" spans="1:31" s="2" customFormat="1" ht="6.95" customHeight="1">
      <c r="A273" s="33"/>
      <c r="B273" s="48"/>
      <c r="C273" s="49"/>
      <c r="D273" s="49"/>
      <c r="E273" s="49"/>
      <c r="F273" s="49"/>
      <c r="G273" s="49"/>
      <c r="H273" s="49"/>
      <c r="I273" s="49"/>
      <c r="J273" s="49"/>
      <c r="K273" s="49"/>
      <c r="L273" s="34"/>
      <c r="M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</row>
  </sheetData>
  <autoFilter ref="C123:K272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120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4"/>
      <c r="G9" s="264"/>
      <c r="H9" s="26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4" t="s">
        <v>4391</v>
      </c>
      <c r="F11" s="264"/>
      <c r="G11" s="264"/>
      <c r="H11" s="264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5" t="str">
        <f>'Rekapitulace stavby'!E14</f>
        <v>Vyplň údaj</v>
      </c>
      <c r="F20" s="230"/>
      <c r="G20" s="230"/>
      <c r="H20" s="230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5" t="s">
        <v>1</v>
      </c>
      <c r="F29" s="235"/>
      <c r="G29" s="235"/>
      <c r="H29" s="235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ROUND(J127,2)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ROUND((SUM(BE127:BE175)),2)</f>
        <v>0</v>
      </c>
      <c r="G35" s="33"/>
      <c r="H35" s="33"/>
      <c r="I35" s="106">
        <v>0.21</v>
      </c>
      <c r="J35" s="105">
        <f>ROUND(((SUM(BE127:BE175))*I35),2)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ROUND((SUM(BF127:BF175)),2)</f>
        <v>0</v>
      </c>
      <c r="G36" s="33"/>
      <c r="H36" s="33"/>
      <c r="I36" s="106">
        <v>0.15</v>
      </c>
      <c r="J36" s="105">
        <f>ROUND(((SUM(BF127:BF175))*I36),2)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ROUND((SUM(BG127:BG175)),2)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ROUND((SUM(BH127:BH175)),2)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ROUND((SUM(BI127:BI175)),2)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4"/>
      <c r="G87" s="264"/>
      <c r="H87" s="26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4" t="str">
        <f>E11</f>
        <v>11 - EI - 21M</v>
      </c>
      <c r="F89" s="264"/>
      <c r="G89" s="264"/>
      <c r="H89" s="264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4392</v>
      </c>
      <c r="E99" s="120"/>
      <c r="F99" s="120"/>
      <c r="G99" s="120"/>
      <c r="H99" s="120"/>
      <c r="I99" s="120"/>
      <c r="J99" s="121">
        <f>J128</f>
        <v>0</v>
      </c>
      <c r="L99" s="118"/>
    </row>
    <row r="100" spans="2:12" s="9" customFormat="1" ht="24.95" customHeight="1">
      <c r="B100" s="118"/>
      <c r="D100" s="119" t="s">
        <v>4393</v>
      </c>
      <c r="E100" s="120"/>
      <c r="F100" s="120"/>
      <c r="G100" s="120"/>
      <c r="H100" s="120"/>
      <c r="I100" s="120"/>
      <c r="J100" s="121">
        <f>J129</f>
        <v>0</v>
      </c>
      <c r="L100" s="118"/>
    </row>
    <row r="101" spans="2:12" s="9" customFormat="1" ht="24.95" customHeight="1">
      <c r="B101" s="118"/>
      <c r="D101" s="119" t="s">
        <v>4394</v>
      </c>
      <c r="E101" s="120"/>
      <c r="F101" s="120"/>
      <c r="G101" s="120"/>
      <c r="H101" s="120"/>
      <c r="I101" s="120"/>
      <c r="J101" s="121">
        <f>J153</f>
        <v>0</v>
      </c>
      <c r="L101" s="118"/>
    </row>
    <row r="102" spans="2:12" s="9" customFormat="1" ht="24.95" customHeight="1">
      <c r="B102" s="118"/>
      <c r="D102" s="119" t="s">
        <v>4395</v>
      </c>
      <c r="E102" s="120"/>
      <c r="F102" s="120"/>
      <c r="G102" s="120"/>
      <c r="H102" s="120"/>
      <c r="I102" s="120"/>
      <c r="J102" s="121">
        <f>J159</f>
        <v>0</v>
      </c>
      <c r="L102" s="118"/>
    </row>
    <row r="103" spans="2:12" s="9" customFormat="1" ht="24.95" customHeight="1">
      <c r="B103" s="118"/>
      <c r="D103" s="119" t="s">
        <v>4396</v>
      </c>
      <c r="E103" s="120"/>
      <c r="F103" s="120"/>
      <c r="G103" s="120"/>
      <c r="H103" s="120"/>
      <c r="I103" s="120"/>
      <c r="J103" s="121">
        <f>J162</f>
        <v>0</v>
      </c>
      <c r="L103" s="118"/>
    </row>
    <row r="104" spans="2:12" s="9" customFormat="1" ht="24.95" customHeight="1">
      <c r="B104" s="118"/>
      <c r="D104" s="119" t="s">
        <v>4397</v>
      </c>
      <c r="E104" s="120"/>
      <c r="F104" s="120"/>
      <c r="G104" s="120"/>
      <c r="H104" s="120"/>
      <c r="I104" s="120"/>
      <c r="J104" s="121">
        <f>J171</f>
        <v>0</v>
      </c>
      <c r="L104" s="118"/>
    </row>
    <row r="105" spans="2:12" s="9" customFormat="1" ht="24.95" customHeight="1">
      <c r="B105" s="118"/>
      <c r="D105" s="119" t="s">
        <v>4398</v>
      </c>
      <c r="E105" s="120"/>
      <c r="F105" s="120"/>
      <c r="G105" s="120"/>
      <c r="H105" s="120"/>
      <c r="I105" s="120"/>
      <c r="J105" s="121">
        <f>J174</f>
        <v>0</v>
      </c>
      <c r="L105" s="118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144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62" t="str">
        <f>E7</f>
        <v>Nemocnice ČEské Budějovice a.s.</v>
      </c>
      <c r="F115" s="263"/>
      <c r="G115" s="263"/>
      <c r="H115" s="26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2:12" s="1" customFormat="1" ht="12" customHeight="1">
      <c r="B116" s="21"/>
      <c r="C116" s="28" t="s">
        <v>125</v>
      </c>
      <c r="L116" s="21"/>
    </row>
    <row r="117" spans="1:31" s="2" customFormat="1" ht="23.25" customHeight="1">
      <c r="A117" s="33"/>
      <c r="B117" s="34"/>
      <c r="C117" s="33"/>
      <c r="D117" s="33"/>
      <c r="E117" s="262" t="s">
        <v>126</v>
      </c>
      <c r="F117" s="264"/>
      <c r="G117" s="264"/>
      <c r="H117" s="264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127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24" t="str">
        <f>E11</f>
        <v>11 - EI - 21M</v>
      </c>
      <c r="F119" s="264"/>
      <c r="G119" s="264"/>
      <c r="H119" s="264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F14</f>
        <v xml:space="preserve"> </v>
      </c>
      <c r="G121" s="33"/>
      <c r="H121" s="33"/>
      <c r="I121" s="28" t="s">
        <v>22</v>
      </c>
      <c r="J121" s="56" t="str">
        <f>IF(J14="","",J14)</f>
        <v>6. 6. 2022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24</v>
      </c>
      <c r="D123" s="33"/>
      <c r="E123" s="33"/>
      <c r="F123" s="26" t="str">
        <f>E17</f>
        <v xml:space="preserve"> </v>
      </c>
      <c r="G123" s="33"/>
      <c r="H123" s="33"/>
      <c r="I123" s="28" t="s">
        <v>29</v>
      </c>
      <c r="J123" s="31" t="str">
        <f>E23</f>
        <v>ARKUS5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5.7" customHeight="1">
      <c r="A124" s="33"/>
      <c r="B124" s="34"/>
      <c r="C124" s="28" t="s">
        <v>27</v>
      </c>
      <c r="D124" s="33"/>
      <c r="E124" s="33"/>
      <c r="F124" s="26" t="str">
        <f>IF(E20="","",E20)</f>
        <v>Vyplň údaj</v>
      </c>
      <c r="G124" s="33"/>
      <c r="H124" s="33"/>
      <c r="I124" s="28" t="s">
        <v>33</v>
      </c>
      <c r="J124" s="31" t="str">
        <f>E26</f>
        <v>lacko.ondrej@seznam.cz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6"/>
      <c r="B126" s="127"/>
      <c r="C126" s="128" t="s">
        <v>145</v>
      </c>
      <c r="D126" s="129" t="s">
        <v>61</v>
      </c>
      <c r="E126" s="129" t="s">
        <v>57</v>
      </c>
      <c r="F126" s="129" t="s">
        <v>58</v>
      </c>
      <c r="G126" s="129" t="s">
        <v>146</v>
      </c>
      <c r="H126" s="129" t="s">
        <v>147</v>
      </c>
      <c r="I126" s="129" t="s">
        <v>148</v>
      </c>
      <c r="J126" s="130" t="s">
        <v>131</v>
      </c>
      <c r="K126" s="131" t="s">
        <v>149</v>
      </c>
      <c r="L126" s="132"/>
      <c r="M126" s="63" t="s">
        <v>1</v>
      </c>
      <c r="N126" s="64" t="s">
        <v>40</v>
      </c>
      <c r="O126" s="64" t="s">
        <v>150</v>
      </c>
      <c r="P126" s="64" t="s">
        <v>151</v>
      </c>
      <c r="Q126" s="64" t="s">
        <v>152</v>
      </c>
      <c r="R126" s="64" t="s">
        <v>153</v>
      </c>
      <c r="S126" s="64" t="s">
        <v>154</v>
      </c>
      <c r="T126" s="65" t="s">
        <v>155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9" customHeight="1">
      <c r="A127" s="33"/>
      <c r="B127" s="34"/>
      <c r="C127" s="70" t="s">
        <v>156</v>
      </c>
      <c r="D127" s="33"/>
      <c r="E127" s="33"/>
      <c r="F127" s="33"/>
      <c r="G127" s="33"/>
      <c r="H127" s="33"/>
      <c r="I127" s="33"/>
      <c r="J127" s="133">
        <f>BK127</f>
        <v>0</v>
      </c>
      <c r="K127" s="33"/>
      <c r="L127" s="34"/>
      <c r="M127" s="66"/>
      <c r="N127" s="57"/>
      <c r="O127" s="67"/>
      <c r="P127" s="134">
        <f>P128+P129+P153+P159+P162+P171+P174</f>
        <v>0</v>
      </c>
      <c r="Q127" s="67"/>
      <c r="R127" s="134">
        <f>R128+R129+R153+R159+R162+R171+R174</f>
        <v>0</v>
      </c>
      <c r="S127" s="67"/>
      <c r="T127" s="135">
        <f>T128+T129+T153+T159+T162+T171+T174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75</v>
      </c>
      <c r="AU127" s="18" t="s">
        <v>133</v>
      </c>
      <c r="BK127" s="136">
        <f>BK128+BK129+BK153+BK159+BK162+BK171+BK174</f>
        <v>0</v>
      </c>
    </row>
    <row r="128" spans="2:63" s="12" customFormat="1" ht="25.9" customHeight="1">
      <c r="B128" s="137"/>
      <c r="D128" s="138" t="s">
        <v>75</v>
      </c>
      <c r="E128" s="139" t="s">
        <v>3413</v>
      </c>
      <c r="F128" s="139" t="s">
        <v>4399</v>
      </c>
      <c r="I128" s="140"/>
      <c r="J128" s="141">
        <f>BK128</f>
        <v>0</v>
      </c>
      <c r="L128" s="137"/>
      <c r="M128" s="142"/>
      <c r="N128" s="143"/>
      <c r="O128" s="143"/>
      <c r="P128" s="144">
        <v>0</v>
      </c>
      <c r="Q128" s="143"/>
      <c r="R128" s="144">
        <v>0</v>
      </c>
      <c r="S128" s="143"/>
      <c r="T128" s="145">
        <v>0</v>
      </c>
      <c r="AR128" s="138" t="s">
        <v>83</v>
      </c>
      <c r="AT128" s="146" t="s">
        <v>75</v>
      </c>
      <c r="AU128" s="146" t="s">
        <v>76</v>
      </c>
      <c r="AY128" s="138" t="s">
        <v>159</v>
      </c>
      <c r="BK128" s="147">
        <v>0</v>
      </c>
    </row>
    <row r="129" spans="2:63" s="12" customFormat="1" ht="25.9" customHeight="1">
      <c r="B129" s="137"/>
      <c r="D129" s="138" t="s">
        <v>75</v>
      </c>
      <c r="E129" s="139" t="s">
        <v>3440</v>
      </c>
      <c r="F129" s="139" t="s">
        <v>4400</v>
      </c>
      <c r="I129" s="140"/>
      <c r="J129" s="141">
        <f>BK129</f>
        <v>0</v>
      </c>
      <c r="L129" s="137"/>
      <c r="M129" s="142"/>
      <c r="N129" s="143"/>
      <c r="O129" s="143"/>
      <c r="P129" s="144">
        <f>SUM(P130:P152)</f>
        <v>0</v>
      </c>
      <c r="Q129" s="143"/>
      <c r="R129" s="144">
        <f>SUM(R130:R152)</f>
        <v>0</v>
      </c>
      <c r="S129" s="143"/>
      <c r="T129" s="145">
        <f>SUM(T130:T152)</f>
        <v>0</v>
      </c>
      <c r="AR129" s="138" t="s">
        <v>83</v>
      </c>
      <c r="AT129" s="146" t="s">
        <v>75</v>
      </c>
      <c r="AU129" s="146" t="s">
        <v>76</v>
      </c>
      <c r="AY129" s="138" t="s">
        <v>159</v>
      </c>
      <c r="BK129" s="147">
        <f>SUM(BK130:BK152)</f>
        <v>0</v>
      </c>
    </row>
    <row r="130" spans="1:65" s="2" customFormat="1" ht="16.5" customHeight="1">
      <c r="A130" s="33"/>
      <c r="B130" s="150"/>
      <c r="C130" s="151" t="s">
        <v>83</v>
      </c>
      <c r="D130" s="151" t="s">
        <v>161</v>
      </c>
      <c r="E130" s="152" t="s">
        <v>4401</v>
      </c>
      <c r="F130" s="153" t="s">
        <v>4402</v>
      </c>
      <c r="G130" s="154" t="s">
        <v>190</v>
      </c>
      <c r="H130" s="155">
        <v>8174</v>
      </c>
      <c r="I130" s="156"/>
      <c r="J130" s="157">
        <f aca="true" t="shared" si="0" ref="J130:J152"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 aca="true" t="shared" si="1" ref="P130:P152">O130*H130</f>
        <v>0</v>
      </c>
      <c r="Q130" s="161">
        <v>0</v>
      </c>
      <c r="R130" s="161">
        <f aca="true" t="shared" si="2" ref="R130:R152">Q130*H130</f>
        <v>0</v>
      </c>
      <c r="S130" s="161">
        <v>0</v>
      </c>
      <c r="T130" s="162">
        <f aca="true" t="shared" si="3" ref="T130:T152"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165</v>
      </c>
      <c r="AT130" s="163" t="s">
        <v>161</v>
      </c>
      <c r="AU130" s="163" t="s">
        <v>83</v>
      </c>
      <c r="AY130" s="18" t="s">
        <v>159</v>
      </c>
      <c r="BE130" s="164">
        <f aca="true" t="shared" si="4" ref="BE130:BE152">IF(N130="základní",J130,0)</f>
        <v>0</v>
      </c>
      <c r="BF130" s="164">
        <f aca="true" t="shared" si="5" ref="BF130:BF152">IF(N130="snížená",J130,0)</f>
        <v>0</v>
      </c>
      <c r="BG130" s="164">
        <f aca="true" t="shared" si="6" ref="BG130:BG152">IF(N130="zákl. přenesená",J130,0)</f>
        <v>0</v>
      </c>
      <c r="BH130" s="164">
        <f aca="true" t="shared" si="7" ref="BH130:BH152">IF(N130="sníž. přenesená",J130,0)</f>
        <v>0</v>
      </c>
      <c r="BI130" s="164">
        <f aca="true" t="shared" si="8" ref="BI130:BI152">IF(N130="nulová",J130,0)</f>
        <v>0</v>
      </c>
      <c r="BJ130" s="18" t="s">
        <v>83</v>
      </c>
      <c r="BK130" s="164">
        <f aca="true" t="shared" si="9" ref="BK130:BK152">ROUND(I130*H130,2)</f>
        <v>0</v>
      </c>
      <c r="BL130" s="18" t="s">
        <v>165</v>
      </c>
      <c r="BM130" s="163" t="s">
        <v>85</v>
      </c>
    </row>
    <row r="131" spans="1:65" s="2" customFormat="1" ht="16.5" customHeight="1">
      <c r="A131" s="33"/>
      <c r="B131" s="150"/>
      <c r="C131" s="151" t="s">
        <v>85</v>
      </c>
      <c r="D131" s="151" t="s">
        <v>161</v>
      </c>
      <c r="E131" s="152" t="s">
        <v>4403</v>
      </c>
      <c r="F131" s="153" t="s">
        <v>4404</v>
      </c>
      <c r="G131" s="154" t="s">
        <v>190</v>
      </c>
      <c r="H131" s="155">
        <v>262</v>
      </c>
      <c r="I131" s="156"/>
      <c r="J131" s="157">
        <f t="shared" si="0"/>
        <v>0</v>
      </c>
      <c r="K131" s="158"/>
      <c r="L131" s="34"/>
      <c r="M131" s="159" t="s">
        <v>1</v>
      </c>
      <c r="N131" s="160" t="s">
        <v>41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165</v>
      </c>
      <c r="AT131" s="163" t="s">
        <v>161</v>
      </c>
      <c r="AU131" s="163" t="s">
        <v>83</v>
      </c>
      <c r="AY131" s="18" t="s">
        <v>159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83</v>
      </c>
      <c r="BK131" s="164">
        <f t="shared" si="9"/>
        <v>0</v>
      </c>
      <c r="BL131" s="18" t="s">
        <v>165</v>
      </c>
      <c r="BM131" s="163" t="s">
        <v>165</v>
      </c>
    </row>
    <row r="132" spans="1:65" s="2" customFormat="1" ht="16.5" customHeight="1">
      <c r="A132" s="33"/>
      <c r="B132" s="150"/>
      <c r="C132" s="151" t="s">
        <v>172</v>
      </c>
      <c r="D132" s="151" t="s">
        <v>161</v>
      </c>
      <c r="E132" s="152" t="s">
        <v>4405</v>
      </c>
      <c r="F132" s="153" t="s">
        <v>4406</v>
      </c>
      <c r="G132" s="154" t="s">
        <v>190</v>
      </c>
      <c r="H132" s="155">
        <v>1990</v>
      </c>
      <c r="I132" s="156"/>
      <c r="J132" s="157">
        <f t="shared" si="0"/>
        <v>0</v>
      </c>
      <c r="K132" s="158"/>
      <c r="L132" s="34"/>
      <c r="M132" s="159" t="s">
        <v>1</v>
      </c>
      <c r="N132" s="160" t="s">
        <v>41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165</v>
      </c>
      <c r="AT132" s="163" t="s">
        <v>161</v>
      </c>
      <c r="AU132" s="163" t="s">
        <v>83</v>
      </c>
      <c r="AY132" s="18" t="s">
        <v>159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83</v>
      </c>
      <c r="BK132" s="164">
        <f t="shared" si="9"/>
        <v>0</v>
      </c>
      <c r="BL132" s="18" t="s">
        <v>165</v>
      </c>
      <c r="BM132" s="163" t="s">
        <v>183</v>
      </c>
    </row>
    <row r="133" spans="1:65" s="2" customFormat="1" ht="16.5" customHeight="1">
      <c r="A133" s="33"/>
      <c r="B133" s="150"/>
      <c r="C133" s="151" t="s">
        <v>165</v>
      </c>
      <c r="D133" s="151" t="s">
        <v>161</v>
      </c>
      <c r="E133" s="152" t="s">
        <v>4407</v>
      </c>
      <c r="F133" s="153" t="s">
        <v>4408</v>
      </c>
      <c r="G133" s="154" t="s">
        <v>190</v>
      </c>
      <c r="H133" s="155">
        <v>158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83</v>
      </c>
      <c r="BK133" s="164">
        <f t="shared" si="9"/>
        <v>0</v>
      </c>
      <c r="BL133" s="18" t="s">
        <v>165</v>
      </c>
      <c r="BM133" s="163" t="s">
        <v>193</v>
      </c>
    </row>
    <row r="134" spans="1:65" s="2" customFormat="1" ht="16.5" customHeight="1">
      <c r="A134" s="33"/>
      <c r="B134" s="150"/>
      <c r="C134" s="151" t="s">
        <v>179</v>
      </c>
      <c r="D134" s="151" t="s">
        <v>161</v>
      </c>
      <c r="E134" s="152" t="s">
        <v>4409</v>
      </c>
      <c r="F134" s="153" t="s">
        <v>4410</v>
      </c>
      <c r="G134" s="154" t="s">
        <v>190</v>
      </c>
      <c r="H134" s="155">
        <v>6</v>
      </c>
      <c r="I134" s="156"/>
      <c r="J134" s="157">
        <f t="shared" si="0"/>
        <v>0</v>
      </c>
      <c r="K134" s="158"/>
      <c r="L134" s="34"/>
      <c r="M134" s="159" t="s">
        <v>1</v>
      </c>
      <c r="N134" s="160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83</v>
      </c>
      <c r="BK134" s="164">
        <f t="shared" si="9"/>
        <v>0</v>
      </c>
      <c r="BL134" s="18" t="s">
        <v>165</v>
      </c>
      <c r="BM134" s="163" t="s">
        <v>115</v>
      </c>
    </row>
    <row r="135" spans="1:65" s="2" customFormat="1" ht="16.5" customHeight="1">
      <c r="A135" s="33"/>
      <c r="B135" s="150"/>
      <c r="C135" s="151" t="s">
        <v>183</v>
      </c>
      <c r="D135" s="151" t="s">
        <v>161</v>
      </c>
      <c r="E135" s="152" t="s">
        <v>4411</v>
      </c>
      <c r="F135" s="153" t="s">
        <v>4412</v>
      </c>
      <c r="G135" s="154" t="s">
        <v>190</v>
      </c>
      <c r="H135" s="155">
        <v>5330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83</v>
      </c>
      <c r="BK135" s="164">
        <f t="shared" si="9"/>
        <v>0</v>
      </c>
      <c r="BL135" s="18" t="s">
        <v>165</v>
      </c>
      <c r="BM135" s="163" t="s">
        <v>121</v>
      </c>
    </row>
    <row r="136" spans="1:65" s="2" customFormat="1" ht="16.5" customHeight="1">
      <c r="A136" s="33"/>
      <c r="B136" s="150"/>
      <c r="C136" s="151" t="s">
        <v>187</v>
      </c>
      <c r="D136" s="151" t="s">
        <v>161</v>
      </c>
      <c r="E136" s="152" t="s">
        <v>4413</v>
      </c>
      <c r="F136" s="153" t="s">
        <v>4414</v>
      </c>
      <c r="G136" s="154" t="s">
        <v>190</v>
      </c>
      <c r="H136" s="155">
        <v>860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221</v>
      </c>
    </row>
    <row r="137" spans="1:65" s="2" customFormat="1" ht="16.5" customHeight="1">
      <c r="A137" s="33"/>
      <c r="B137" s="150"/>
      <c r="C137" s="151" t="s">
        <v>193</v>
      </c>
      <c r="D137" s="151" t="s">
        <v>161</v>
      </c>
      <c r="E137" s="152" t="s">
        <v>4415</v>
      </c>
      <c r="F137" s="153" t="s">
        <v>4416</v>
      </c>
      <c r="G137" s="154" t="s">
        <v>190</v>
      </c>
      <c r="H137" s="155">
        <v>120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237</v>
      </c>
    </row>
    <row r="138" spans="1:65" s="2" customFormat="1" ht="16.5" customHeight="1">
      <c r="A138" s="33"/>
      <c r="B138" s="150"/>
      <c r="C138" s="151" t="s">
        <v>198</v>
      </c>
      <c r="D138" s="151" t="s">
        <v>161</v>
      </c>
      <c r="E138" s="152" t="s">
        <v>4417</v>
      </c>
      <c r="F138" s="153" t="s">
        <v>4418</v>
      </c>
      <c r="G138" s="154" t="s">
        <v>325</v>
      </c>
      <c r="H138" s="155">
        <v>313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247</v>
      </c>
    </row>
    <row r="139" spans="1:65" s="2" customFormat="1" ht="16.5" customHeight="1">
      <c r="A139" s="33"/>
      <c r="B139" s="150"/>
      <c r="C139" s="151" t="s">
        <v>115</v>
      </c>
      <c r="D139" s="151" t="s">
        <v>161</v>
      </c>
      <c r="E139" s="152" t="s">
        <v>4419</v>
      </c>
      <c r="F139" s="153" t="s">
        <v>4420</v>
      </c>
      <c r="G139" s="154" t="s">
        <v>325</v>
      </c>
      <c r="H139" s="155">
        <v>40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83</v>
      </c>
      <c r="BK139" s="164">
        <f t="shared" si="9"/>
        <v>0</v>
      </c>
      <c r="BL139" s="18" t="s">
        <v>165</v>
      </c>
      <c r="BM139" s="163" t="s">
        <v>258</v>
      </c>
    </row>
    <row r="140" spans="1:65" s="2" customFormat="1" ht="16.5" customHeight="1">
      <c r="A140" s="33"/>
      <c r="B140" s="150"/>
      <c r="C140" s="151" t="s">
        <v>118</v>
      </c>
      <c r="D140" s="151" t="s">
        <v>161</v>
      </c>
      <c r="E140" s="152" t="s">
        <v>4421</v>
      </c>
      <c r="F140" s="153" t="s">
        <v>4422</v>
      </c>
      <c r="G140" s="154" t="s">
        <v>325</v>
      </c>
      <c r="H140" s="155">
        <v>85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83</v>
      </c>
      <c r="AY140" s="18" t="s">
        <v>159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83</v>
      </c>
      <c r="BK140" s="164">
        <f t="shared" si="9"/>
        <v>0</v>
      </c>
      <c r="BL140" s="18" t="s">
        <v>165</v>
      </c>
      <c r="BM140" s="163" t="s">
        <v>272</v>
      </c>
    </row>
    <row r="141" spans="1:65" s="2" customFormat="1" ht="16.5" customHeight="1">
      <c r="A141" s="33"/>
      <c r="B141" s="150"/>
      <c r="C141" s="151" t="s">
        <v>121</v>
      </c>
      <c r="D141" s="151" t="s">
        <v>161</v>
      </c>
      <c r="E141" s="152" t="s">
        <v>4423</v>
      </c>
      <c r="F141" s="153" t="s">
        <v>4424</v>
      </c>
      <c r="G141" s="154" t="s">
        <v>325</v>
      </c>
      <c r="H141" s="155">
        <v>6500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83</v>
      </c>
      <c r="BK141" s="164">
        <f t="shared" si="9"/>
        <v>0</v>
      </c>
      <c r="BL141" s="18" t="s">
        <v>165</v>
      </c>
      <c r="BM141" s="163" t="s">
        <v>284</v>
      </c>
    </row>
    <row r="142" spans="1:65" s="2" customFormat="1" ht="16.5" customHeight="1">
      <c r="A142" s="33"/>
      <c r="B142" s="150"/>
      <c r="C142" s="151" t="s">
        <v>216</v>
      </c>
      <c r="D142" s="151" t="s">
        <v>161</v>
      </c>
      <c r="E142" s="152" t="s">
        <v>4425</v>
      </c>
      <c r="F142" s="153" t="s">
        <v>4280</v>
      </c>
      <c r="G142" s="154" t="s">
        <v>325</v>
      </c>
      <c r="H142" s="155">
        <v>5</v>
      </c>
      <c r="I142" s="156"/>
      <c r="J142" s="157">
        <f t="shared" si="0"/>
        <v>0</v>
      </c>
      <c r="K142" s="158"/>
      <c r="L142" s="34"/>
      <c r="M142" s="159" t="s">
        <v>1</v>
      </c>
      <c r="N142" s="160" t="s">
        <v>41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83</v>
      </c>
      <c r="AY142" s="18" t="s">
        <v>159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83</v>
      </c>
      <c r="BK142" s="164">
        <f t="shared" si="9"/>
        <v>0</v>
      </c>
      <c r="BL142" s="18" t="s">
        <v>165</v>
      </c>
      <c r="BM142" s="163" t="s">
        <v>296</v>
      </c>
    </row>
    <row r="143" spans="1:65" s="2" customFormat="1" ht="16.5" customHeight="1">
      <c r="A143" s="33"/>
      <c r="B143" s="150"/>
      <c r="C143" s="151" t="s">
        <v>221</v>
      </c>
      <c r="D143" s="151" t="s">
        <v>161</v>
      </c>
      <c r="E143" s="152" t="s">
        <v>4426</v>
      </c>
      <c r="F143" s="153" t="s">
        <v>4427</v>
      </c>
      <c r="G143" s="154" t="s">
        <v>325</v>
      </c>
      <c r="H143" s="155">
        <v>26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83</v>
      </c>
      <c r="BK143" s="164">
        <f t="shared" si="9"/>
        <v>0</v>
      </c>
      <c r="BL143" s="18" t="s">
        <v>165</v>
      </c>
      <c r="BM143" s="163" t="s">
        <v>308</v>
      </c>
    </row>
    <row r="144" spans="1:65" s="2" customFormat="1" ht="16.5" customHeight="1">
      <c r="A144" s="33"/>
      <c r="B144" s="150"/>
      <c r="C144" s="151" t="s">
        <v>8</v>
      </c>
      <c r="D144" s="151" t="s">
        <v>161</v>
      </c>
      <c r="E144" s="152" t="s">
        <v>4428</v>
      </c>
      <c r="F144" s="153" t="s">
        <v>4429</v>
      </c>
      <c r="G144" s="154" t="s">
        <v>325</v>
      </c>
      <c r="H144" s="155">
        <v>5</v>
      </c>
      <c r="I144" s="156"/>
      <c r="J144" s="157">
        <f t="shared" si="0"/>
        <v>0</v>
      </c>
      <c r="K144" s="158"/>
      <c r="L144" s="34"/>
      <c r="M144" s="159" t="s">
        <v>1</v>
      </c>
      <c r="N144" s="160" t="s">
        <v>41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83</v>
      </c>
      <c r="AY144" s="18" t="s">
        <v>159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83</v>
      </c>
      <c r="BK144" s="164">
        <f t="shared" si="9"/>
        <v>0</v>
      </c>
      <c r="BL144" s="18" t="s">
        <v>165</v>
      </c>
      <c r="BM144" s="163" t="s">
        <v>316</v>
      </c>
    </row>
    <row r="145" spans="1:65" s="2" customFormat="1" ht="16.5" customHeight="1">
      <c r="A145" s="33"/>
      <c r="B145" s="150"/>
      <c r="C145" s="151" t="s">
        <v>237</v>
      </c>
      <c r="D145" s="151" t="s">
        <v>161</v>
      </c>
      <c r="E145" s="152" t="s">
        <v>4430</v>
      </c>
      <c r="F145" s="153" t="s">
        <v>4431</v>
      </c>
      <c r="G145" s="154" t="s">
        <v>325</v>
      </c>
      <c r="H145" s="155">
        <v>62</v>
      </c>
      <c r="I145" s="156"/>
      <c r="J145" s="157">
        <f t="shared" si="0"/>
        <v>0</v>
      </c>
      <c r="K145" s="158"/>
      <c r="L145" s="34"/>
      <c r="M145" s="159" t="s">
        <v>1</v>
      </c>
      <c r="N145" s="160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83</v>
      </c>
      <c r="BK145" s="164">
        <f t="shared" si="9"/>
        <v>0</v>
      </c>
      <c r="BL145" s="18" t="s">
        <v>165</v>
      </c>
      <c r="BM145" s="163" t="s">
        <v>327</v>
      </c>
    </row>
    <row r="146" spans="1:65" s="2" customFormat="1" ht="16.5" customHeight="1">
      <c r="A146" s="33"/>
      <c r="B146" s="150"/>
      <c r="C146" s="151" t="s">
        <v>242</v>
      </c>
      <c r="D146" s="151" t="s">
        <v>161</v>
      </c>
      <c r="E146" s="152" t="s">
        <v>4432</v>
      </c>
      <c r="F146" s="153" t="s">
        <v>4433</v>
      </c>
      <c r="G146" s="154" t="s">
        <v>325</v>
      </c>
      <c r="H146" s="155">
        <v>5</v>
      </c>
      <c r="I146" s="156"/>
      <c r="J146" s="157">
        <f t="shared" si="0"/>
        <v>0</v>
      </c>
      <c r="K146" s="158"/>
      <c r="L146" s="34"/>
      <c r="M146" s="159" t="s">
        <v>1</v>
      </c>
      <c r="N146" s="160" t="s">
        <v>41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165</v>
      </c>
      <c r="AT146" s="163" t="s">
        <v>161</v>
      </c>
      <c r="AU146" s="163" t="s">
        <v>83</v>
      </c>
      <c r="AY146" s="18" t="s">
        <v>159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83</v>
      </c>
      <c r="BK146" s="164">
        <f t="shared" si="9"/>
        <v>0</v>
      </c>
      <c r="BL146" s="18" t="s">
        <v>165</v>
      </c>
      <c r="BM146" s="163" t="s">
        <v>336</v>
      </c>
    </row>
    <row r="147" spans="1:65" s="2" customFormat="1" ht="16.5" customHeight="1">
      <c r="A147" s="33"/>
      <c r="B147" s="150"/>
      <c r="C147" s="151" t="s">
        <v>247</v>
      </c>
      <c r="D147" s="151" t="s">
        <v>161</v>
      </c>
      <c r="E147" s="152" t="s">
        <v>4434</v>
      </c>
      <c r="F147" s="153" t="s">
        <v>4435</v>
      </c>
      <c r="G147" s="154" t="s">
        <v>325</v>
      </c>
      <c r="H147" s="155">
        <v>26</v>
      </c>
      <c r="I147" s="156"/>
      <c r="J147" s="157">
        <f t="shared" si="0"/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83</v>
      </c>
      <c r="BK147" s="164">
        <f t="shared" si="9"/>
        <v>0</v>
      </c>
      <c r="BL147" s="18" t="s">
        <v>165</v>
      </c>
      <c r="BM147" s="163" t="s">
        <v>347</v>
      </c>
    </row>
    <row r="148" spans="1:65" s="2" customFormat="1" ht="16.5" customHeight="1">
      <c r="A148" s="33"/>
      <c r="B148" s="150"/>
      <c r="C148" s="151" t="s">
        <v>252</v>
      </c>
      <c r="D148" s="151" t="s">
        <v>161</v>
      </c>
      <c r="E148" s="152" t="s">
        <v>4436</v>
      </c>
      <c r="F148" s="153" t="s">
        <v>4437</v>
      </c>
      <c r="G148" s="154" t="s">
        <v>325</v>
      </c>
      <c r="H148" s="155">
        <v>111</v>
      </c>
      <c r="I148" s="156"/>
      <c r="J148" s="157">
        <f t="shared" si="0"/>
        <v>0</v>
      </c>
      <c r="K148" s="158"/>
      <c r="L148" s="34"/>
      <c r="M148" s="159" t="s">
        <v>1</v>
      </c>
      <c r="N148" s="160" t="s">
        <v>41</v>
      </c>
      <c r="O148" s="59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165</v>
      </c>
      <c r="AT148" s="163" t="s">
        <v>161</v>
      </c>
      <c r="AU148" s="163" t="s">
        <v>83</v>
      </c>
      <c r="AY148" s="18" t="s">
        <v>159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83</v>
      </c>
      <c r="BK148" s="164">
        <f t="shared" si="9"/>
        <v>0</v>
      </c>
      <c r="BL148" s="18" t="s">
        <v>165</v>
      </c>
      <c r="BM148" s="163" t="s">
        <v>359</v>
      </c>
    </row>
    <row r="149" spans="1:65" s="2" customFormat="1" ht="16.5" customHeight="1">
      <c r="A149" s="33"/>
      <c r="B149" s="150"/>
      <c r="C149" s="151" t="s">
        <v>258</v>
      </c>
      <c r="D149" s="151" t="s">
        <v>161</v>
      </c>
      <c r="E149" s="152" t="s">
        <v>4438</v>
      </c>
      <c r="F149" s="153" t="s">
        <v>4439</v>
      </c>
      <c r="G149" s="154" t="s">
        <v>325</v>
      </c>
      <c r="H149" s="155">
        <v>39</v>
      </c>
      <c r="I149" s="156"/>
      <c r="J149" s="157">
        <f t="shared" si="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83</v>
      </c>
      <c r="BK149" s="164">
        <f t="shared" si="9"/>
        <v>0</v>
      </c>
      <c r="BL149" s="18" t="s">
        <v>165</v>
      </c>
      <c r="BM149" s="163" t="s">
        <v>373</v>
      </c>
    </row>
    <row r="150" spans="1:65" s="2" customFormat="1" ht="16.5" customHeight="1">
      <c r="A150" s="33"/>
      <c r="B150" s="150"/>
      <c r="C150" s="151" t="s">
        <v>7</v>
      </c>
      <c r="D150" s="151" t="s">
        <v>161</v>
      </c>
      <c r="E150" s="152" t="s">
        <v>4440</v>
      </c>
      <c r="F150" s="153" t="s">
        <v>4441</v>
      </c>
      <c r="G150" s="154" t="s">
        <v>325</v>
      </c>
      <c r="H150" s="155">
        <v>13</v>
      </c>
      <c r="I150" s="156"/>
      <c r="J150" s="157">
        <f t="shared" si="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83</v>
      </c>
      <c r="AY150" s="18" t="s">
        <v>159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83</v>
      </c>
      <c r="BK150" s="164">
        <f t="shared" si="9"/>
        <v>0</v>
      </c>
      <c r="BL150" s="18" t="s">
        <v>165</v>
      </c>
      <c r="BM150" s="163" t="s">
        <v>386</v>
      </c>
    </row>
    <row r="151" spans="1:65" s="2" customFormat="1" ht="16.5" customHeight="1">
      <c r="A151" s="33"/>
      <c r="B151" s="150"/>
      <c r="C151" s="151" t="s">
        <v>272</v>
      </c>
      <c r="D151" s="151" t="s">
        <v>161</v>
      </c>
      <c r="E151" s="152" t="s">
        <v>4442</v>
      </c>
      <c r="F151" s="153" t="s">
        <v>4443</v>
      </c>
      <c r="G151" s="154" t="s">
        <v>325</v>
      </c>
      <c r="H151" s="155">
        <v>42</v>
      </c>
      <c r="I151" s="156"/>
      <c r="J151" s="157">
        <f t="shared" si="0"/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83</v>
      </c>
      <c r="AY151" s="18" t="s">
        <v>159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83</v>
      </c>
      <c r="BK151" s="164">
        <f t="shared" si="9"/>
        <v>0</v>
      </c>
      <c r="BL151" s="18" t="s">
        <v>165</v>
      </c>
      <c r="BM151" s="163" t="s">
        <v>398</v>
      </c>
    </row>
    <row r="152" spans="1:65" s="2" customFormat="1" ht="24.2" customHeight="1">
      <c r="A152" s="33"/>
      <c r="B152" s="150"/>
      <c r="C152" s="151" t="s">
        <v>279</v>
      </c>
      <c r="D152" s="151" t="s">
        <v>161</v>
      </c>
      <c r="E152" s="152" t="s">
        <v>4444</v>
      </c>
      <c r="F152" s="153" t="s">
        <v>4445</v>
      </c>
      <c r="G152" s="154" t="s">
        <v>325</v>
      </c>
      <c r="H152" s="155">
        <v>178</v>
      </c>
      <c r="I152" s="156"/>
      <c r="J152" s="157">
        <f t="shared" si="0"/>
        <v>0</v>
      </c>
      <c r="K152" s="158"/>
      <c r="L152" s="34"/>
      <c r="M152" s="159" t="s">
        <v>1</v>
      </c>
      <c r="N152" s="160" t="s">
        <v>41</v>
      </c>
      <c r="O152" s="59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165</v>
      </c>
      <c r="AT152" s="163" t="s">
        <v>161</v>
      </c>
      <c r="AU152" s="163" t="s">
        <v>83</v>
      </c>
      <c r="AY152" s="18" t="s">
        <v>159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83</v>
      </c>
      <c r="BK152" s="164">
        <f t="shared" si="9"/>
        <v>0</v>
      </c>
      <c r="BL152" s="18" t="s">
        <v>165</v>
      </c>
      <c r="BM152" s="163" t="s">
        <v>407</v>
      </c>
    </row>
    <row r="153" spans="2:63" s="12" customFormat="1" ht="25.9" customHeight="1">
      <c r="B153" s="137"/>
      <c r="D153" s="138" t="s">
        <v>75</v>
      </c>
      <c r="E153" s="139" t="s">
        <v>3487</v>
      </c>
      <c r="F153" s="139" t="s">
        <v>4446</v>
      </c>
      <c r="I153" s="140"/>
      <c r="J153" s="141">
        <f>BK153</f>
        <v>0</v>
      </c>
      <c r="L153" s="137"/>
      <c r="M153" s="142"/>
      <c r="N153" s="143"/>
      <c r="O153" s="143"/>
      <c r="P153" s="144">
        <f>SUM(P154:P158)</f>
        <v>0</v>
      </c>
      <c r="Q153" s="143"/>
      <c r="R153" s="144">
        <f>SUM(R154:R158)</f>
        <v>0</v>
      </c>
      <c r="S153" s="143"/>
      <c r="T153" s="145">
        <f>SUM(T154:T158)</f>
        <v>0</v>
      </c>
      <c r="AR153" s="138" t="s">
        <v>83</v>
      </c>
      <c r="AT153" s="146" t="s">
        <v>75</v>
      </c>
      <c r="AU153" s="146" t="s">
        <v>76</v>
      </c>
      <c r="AY153" s="138" t="s">
        <v>159</v>
      </c>
      <c r="BK153" s="147">
        <f>SUM(BK154:BK158)</f>
        <v>0</v>
      </c>
    </row>
    <row r="154" spans="1:65" s="2" customFormat="1" ht="21.75" customHeight="1">
      <c r="A154" s="33"/>
      <c r="B154" s="150"/>
      <c r="C154" s="151" t="s">
        <v>284</v>
      </c>
      <c r="D154" s="151" t="s">
        <v>161</v>
      </c>
      <c r="E154" s="152" t="s">
        <v>4447</v>
      </c>
      <c r="F154" s="153" t="s">
        <v>4448</v>
      </c>
      <c r="G154" s="154" t="s">
        <v>190</v>
      </c>
      <c r="H154" s="155">
        <v>150</v>
      </c>
      <c r="I154" s="156"/>
      <c r="J154" s="157">
        <f>ROUND(I154*H154,2)</f>
        <v>0</v>
      </c>
      <c r="K154" s="158"/>
      <c r="L154" s="34"/>
      <c r="M154" s="159" t="s">
        <v>1</v>
      </c>
      <c r="N154" s="160" t="s">
        <v>41</v>
      </c>
      <c r="O154" s="59"/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83</v>
      </c>
      <c r="AY154" s="18" t="s">
        <v>159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18" t="s">
        <v>83</v>
      </c>
      <c r="BK154" s="164">
        <f>ROUND(I154*H154,2)</f>
        <v>0</v>
      </c>
      <c r="BL154" s="18" t="s">
        <v>165</v>
      </c>
      <c r="BM154" s="163" t="s">
        <v>419</v>
      </c>
    </row>
    <row r="155" spans="1:65" s="2" customFormat="1" ht="21.75" customHeight="1">
      <c r="A155" s="33"/>
      <c r="B155" s="150"/>
      <c r="C155" s="151" t="s">
        <v>290</v>
      </c>
      <c r="D155" s="151" t="s">
        <v>161</v>
      </c>
      <c r="E155" s="152" t="s">
        <v>4449</v>
      </c>
      <c r="F155" s="153" t="s">
        <v>4450</v>
      </c>
      <c r="G155" s="154" t="s">
        <v>190</v>
      </c>
      <c r="H155" s="155">
        <v>382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8" t="s">
        <v>83</v>
      </c>
      <c r="BK155" s="164">
        <f>ROUND(I155*H155,2)</f>
        <v>0</v>
      </c>
      <c r="BL155" s="18" t="s">
        <v>165</v>
      </c>
      <c r="BM155" s="163" t="s">
        <v>425</v>
      </c>
    </row>
    <row r="156" spans="1:65" s="2" customFormat="1" ht="21.75" customHeight="1">
      <c r="A156" s="33"/>
      <c r="B156" s="150"/>
      <c r="C156" s="151" t="s">
        <v>296</v>
      </c>
      <c r="D156" s="151" t="s">
        <v>161</v>
      </c>
      <c r="E156" s="152" t="s">
        <v>4451</v>
      </c>
      <c r="F156" s="153" t="s">
        <v>4452</v>
      </c>
      <c r="G156" s="154" t="s">
        <v>325</v>
      </c>
      <c r="H156" s="155">
        <v>36</v>
      </c>
      <c r="I156" s="156"/>
      <c r="J156" s="157">
        <f>ROUND(I156*H156,2)</f>
        <v>0</v>
      </c>
      <c r="K156" s="158"/>
      <c r="L156" s="34"/>
      <c r="M156" s="159" t="s">
        <v>1</v>
      </c>
      <c r="N156" s="160" t="s">
        <v>41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165</v>
      </c>
      <c r="AT156" s="163" t="s">
        <v>161</v>
      </c>
      <c r="AU156" s="163" t="s">
        <v>83</v>
      </c>
      <c r="AY156" s="18" t="s">
        <v>159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8" t="s">
        <v>83</v>
      </c>
      <c r="BK156" s="164">
        <f>ROUND(I156*H156,2)</f>
        <v>0</v>
      </c>
      <c r="BL156" s="18" t="s">
        <v>165</v>
      </c>
      <c r="BM156" s="163" t="s">
        <v>434</v>
      </c>
    </row>
    <row r="157" spans="1:65" s="2" customFormat="1" ht="21.75" customHeight="1">
      <c r="A157" s="33"/>
      <c r="B157" s="150"/>
      <c r="C157" s="151" t="s">
        <v>302</v>
      </c>
      <c r="D157" s="151" t="s">
        <v>161</v>
      </c>
      <c r="E157" s="152" t="s">
        <v>4453</v>
      </c>
      <c r="F157" s="153" t="s">
        <v>4454</v>
      </c>
      <c r="G157" s="154" t="s">
        <v>325</v>
      </c>
      <c r="H157" s="155">
        <v>29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8" t="s">
        <v>83</v>
      </c>
      <c r="BK157" s="164">
        <f>ROUND(I157*H157,2)</f>
        <v>0</v>
      </c>
      <c r="BL157" s="18" t="s">
        <v>165</v>
      </c>
      <c r="BM157" s="163" t="s">
        <v>441</v>
      </c>
    </row>
    <row r="158" spans="1:65" s="2" customFormat="1" ht="16.5" customHeight="1">
      <c r="A158" s="33"/>
      <c r="B158" s="150"/>
      <c r="C158" s="151" t="s">
        <v>308</v>
      </c>
      <c r="D158" s="151" t="s">
        <v>161</v>
      </c>
      <c r="E158" s="152" t="s">
        <v>4455</v>
      </c>
      <c r="F158" s="153" t="s">
        <v>4456</v>
      </c>
      <c r="G158" s="154" t="s">
        <v>325</v>
      </c>
      <c r="H158" s="155">
        <v>7</v>
      </c>
      <c r="I158" s="156"/>
      <c r="J158" s="157">
        <f>ROUND(I158*H158,2)</f>
        <v>0</v>
      </c>
      <c r="K158" s="158"/>
      <c r="L158" s="34"/>
      <c r="M158" s="159" t="s">
        <v>1</v>
      </c>
      <c r="N158" s="160" t="s">
        <v>41</v>
      </c>
      <c r="O158" s="59"/>
      <c r="P158" s="161">
        <f>O158*H158</f>
        <v>0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165</v>
      </c>
      <c r="AT158" s="163" t="s">
        <v>161</v>
      </c>
      <c r="AU158" s="163" t="s">
        <v>83</v>
      </c>
      <c r="AY158" s="18" t="s">
        <v>159</v>
      </c>
      <c r="BE158" s="164">
        <f>IF(N158="základní",J158,0)</f>
        <v>0</v>
      </c>
      <c r="BF158" s="164">
        <f>IF(N158="snížená",J158,0)</f>
        <v>0</v>
      </c>
      <c r="BG158" s="164">
        <f>IF(N158="zákl. přenesená",J158,0)</f>
        <v>0</v>
      </c>
      <c r="BH158" s="164">
        <f>IF(N158="sníž. přenesená",J158,0)</f>
        <v>0</v>
      </c>
      <c r="BI158" s="164">
        <f>IF(N158="nulová",J158,0)</f>
        <v>0</v>
      </c>
      <c r="BJ158" s="18" t="s">
        <v>83</v>
      </c>
      <c r="BK158" s="164">
        <f>ROUND(I158*H158,2)</f>
        <v>0</v>
      </c>
      <c r="BL158" s="18" t="s">
        <v>165</v>
      </c>
      <c r="BM158" s="163" t="s">
        <v>449</v>
      </c>
    </row>
    <row r="159" spans="2:63" s="12" customFormat="1" ht="25.9" customHeight="1">
      <c r="B159" s="137"/>
      <c r="D159" s="138" t="s">
        <v>75</v>
      </c>
      <c r="E159" s="139" t="s">
        <v>3568</v>
      </c>
      <c r="F159" s="139" t="s">
        <v>4457</v>
      </c>
      <c r="I159" s="140"/>
      <c r="J159" s="141">
        <f>BK159</f>
        <v>0</v>
      </c>
      <c r="L159" s="137"/>
      <c r="M159" s="142"/>
      <c r="N159" s="143"/>
      <c r="O159" s="143"/>
      <c r="P159" s="144">
        <f>SUM(P160:P161)</f>
        <v>0</v>
      </c>
      <c r="Q159" s="143"/>
      <c r="R159" s="144">
        <f>SUM(R160:R161)</f>
        <v>0</v>
      </c>
      <c r="S159" s="143"/>
      <c r="T159" s="145">
        <f>SUM(T160:T161)</f>
        <v>0</v>
      </c>
      <c r="AR159" s="138" t="s">
        <v>83</v>
      </c>
      <c r="AT159" s="146" t="s">
        <v>75</v>
      </c>
      <c r="AU159" s="146" t="s">
        <v>76</v>
      </c>
      <c r="AY159" s="138" t="s">
        <v>159</v>
      </c>
      <c r="BK159" s="147">
        <f>SUM(BK160:BK161)</f>
        <v>0</v>
      </c>
    </row>
    <row r="160" spans="1:65" s="2" customFormat="1" ht="16.5" customHeight="1">
      <c r="A160" s="33"/>
      <c r="B160" s="150"/>
      <c r="C160" s="151" t="s">
        <v>313</v>
      </c>
      <c r="D160" s="151" t="s">
        <v>161</v>
      </c>
      <c r="E160" s="152" t="s">
        <v>4458</v>
      </c>
      <c r="F160" s="153" t="s">
        <v>4459</v>
      </c>
      <c r="G160" s="154" t="s">
        <v>325</v>
      </c>
      <c r="H160" s="155">
        <v>1</v>
      </c>
      <c r="I160" s="156"/>
      <c r="J160" s="157">
        <f>ROUND(I160*H160,2)</f>
        <v>0</v>
      </c>
      <c r="K160" s="158"/>
      <c r="L160" s="34"/>
      <c r="M160" s="159" t="s">
        <v>1</v>
      </c>
      <c r="N160" s="160" t="s">
        <v>41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165</v>
      </c>
      <c r="AT160" s="163" t="s">
        <v>161</v>
      </c>
      <c r="AU160" s="163" t="s">
        <v>83</v>
      </c>
      <c r="AY160" s="18" t="s">
        <v>159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8" t="s">
        <v>83</v>
      </c>
      <c r="BK160" s="164">
        <f>ROUND(I160*H160,2)</f>
        <v>0</v>
      </c>
      <c r="BL160" s="18" t="s">
        <v>165</v>
      </c>
      <c r="BM160" s="163" t="s">
        <v>462</v>
      </c>
    </row>
    <row r="161" spans="1:65" s="2" customFormat="1" ht="16.5" customHeight="1">
      <c r="A161" s="33"/>
      <c r="B161" s="150"/>
      <c r="C161" s="151" t="s">
        <v>316</v>
      </c>
      <c r="D161" s="151" t="s">
        <v>161</v>
      </c>
      <c r="E161" s="152" t="s">
        <v>4460</v>
      </c>
      <c r="F161" s="153" t="s">
        <v>4461</v>
      </c>
      <c r="G161" s="154" t="s">
        <v>325</v>
      </c>
      <c r="H161" s="155">
        <v>1</v>
      </c>
      <c r="I161" s="156"/>
      <c r="J161" s="157">
        <f>ROUND(I161*H161,2)</f>
        <v>0</v>
      </c>
      <c r="K161" s="158"/>
      <c r="L161" s="34"/>
      <c r="M161" s="159" t="s">
        <v>1</v>
      </c>
      <c r="N161" s="160" t="s">
        <v>41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83</v>
      </c>
      <c r="BK161" s="164">
        <f>ROUND(I161*H161,2)</f>
        <v>0</v>
      </c>
      <c r="BL161" s="18" t="s">
        <v>165</v>
      </c>
      <c r="BM161" s="163" t="s">
        <v>475</v>
      </c>
    </row>
    <row r="162" spans="2:63" s="12" customFormat="1" ht="25.9" customHeight="1">
      <c r="B162" s="137"/>
      <c r="D162" s="138" t="s">
        <v>75</v>
      </c>
      <c r="E162" s="139" t="s">
        <v>3572</v>
      </c>
      <c r="F162" s="139" t="s">
        <v>4462</v>
      </c>
      <c r="I162" s="140"/>
      <c r="J162" s="141">
        <f>BK162</f>
        <v>0</v>
      </c>
      <c r="L162" s="137"/>
      <c r="M162" s="142"/>
      <c r="N162" s="143"/>
      <c r="O162" s="143"/>
      <c r="P162" s="144">
        <f>SUM(P163:P170)</f>
        <v>0</v>
      </c>
      <c r="Q162" s="143"/>
      <c r="R162" s="144">
        <f>SUM(R163:R170)</f>
        <v>0</v>
      </c>
      <c r="S162" s="143"/>
      <c r="T162" s="145">
        <f>SUM(T163:T170)</f>
        <v>0</v>
      </c>
      <c r="AR162" s="138" t="s">
        <v>83</v>
      </c>
      <c r="AT162" s="146" t="s">
        <v>75</v>
      </c>
      <c r="AU162" s="146" t="s">
        <v>76</v>
      </c>
      <c r="AY162" s="138" t="s">
        <v>159</v>
      </c>
      <c r="BK162" s="147">
        <f>SUM(BK163:BK170)</f>
        <v>0</v>
      </c>
    </row>
    <row r="163" spans="1:65" s="2" customFormat="1" ht="16.5" customHeight="1">
      <c r="A163" s="33"/>
      <c r="B163" s="150"/>
      <c r="C163" s="151" t="s">
        <v>322</v>
      </c>
      <c r="D163" s="151" t="s">
        <v>161</v>
      </c>
      <c r="E163" s="152" t="s">
        <v>4463</v>
      </c>
      <c r="F163" s="153" t="s">
        <v>4464</v>
      </c>
      <c r="G163" s="154" t="s">
        <v>325</v>
      </c>
      <c r="H163" s="155">
        <v>1</v>
      </c>
      <c r="I163" s="156"/>
      <c r="J163" s="157">
        <f aca="true" t="shared" si="10" ref="J163:J170"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 aca="true" t="shared" si="11" ref="P163:P170">O163*H163</f>
        <v>0</v>
      </c>
      <c r="Q163" s="161">
        <v>0</v>
      </c>
      <c r="R163" s="161">
        <f aca="true" t="shared" si="12" ref="R163:R170">Q163*H163</f>
        <v>0</v>
      </c>
      <c r="S163" s="161">
        <v>0</v>
      </c>
      <c r="T163" s="162">
        <f aca="true" t="shared" si="13" ref="T163:T170"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83</v>
      </c>
      <c r="AY163" s="18" t="s">
        <v>159</v>
      </c>
      <c r="BE163" s="164">
        <f aca="true" t="shared" si="14" ref="BE163:BE170">IF(N163="základní",J163,0)</f>
        <v>0</v>
      </c>
      <c r="BF163" s="164">
        <f aca="true" t="shared" si="15" ref="BF163:BF170">IF(N163="snížená",J163,0)</f>
        <v>0</v>
      </c>
      <c r="BG163" s="164">
        <f aca="true" t="shared" si="16" ref="BG163:BG170">IF(N163="zákl. přenesená",J163,0)</f>
        <v>0</v>
      </c>
      <c r="BH163" s="164">
        <f aca="true" t="shared" si="17" ref="BH163:BH170">IF(N163="sníž. přenesená",J163,0)</f>
        <v>0</v>
      </c>
      <c r="BI163" s="164">
        <f aca="true" t="shared" si="18" ref="BI163:BI170">IF(N163="nulová",J163,0)</f>
        <v>0</v>
      </c>
      <c r="BJ163" s="18" t="s">
        <v>83</v>
      </c>
      <c r="BK163" s="164">
        <f aca="true" t="shared" si="19" ref="BK163:BK170">ROUND(I163*H163,2)</f>
        <v>0</v>
      </c>
      <c r="BL163" s="18" t="s">
        <v>165</v>
      </c>
      <c r="BM163" s="163" t="s">
        <v>488</v>
      </c>
    </row>
    <row r="164" spans="1:65" s="2" customFormat="1" ht="16.5" customHeight="1">
      <c r="A164" s="33"/>
      <c r="B164" s="150"/>
      <c r="C164" s="151" t="s">
        <v>327</v>
      </c>
      <c r="D164" s="151" t="s">
        <v>161</v>
      </c>
      <c r="E164" s="152" t="s">
        <v>4465</v>
      </c>
      <c r="F164" s="153" t="s">
        <v>4466</v>
      </c>
      <c r="G164" s="154" t="s">
        <v>325</v>
      </c>
      <c r="H164" s="155">
        <v>1</v>
      </c>
      <c r="I164" s="156"/>
      <c r="J164" s="157">
        <f t="shared" si="10"/>
        <v>0</v>
      </c>
      <c r="K164" s="158"/>
      <c r="L164" s="34"/>
      <c r="M164" s="159" t="s">
        <v>1</v>
      </c>
      <c r="N164" s="160" t="s">
        <v>41</v>
      </c>
      <c r="O164" s="59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165</v>
      </c>
      <c r="AT164" s="163" t="s">
        <v>161</v>
      </c>
      <c r="AU164" s="163" t="s">
        <v>83</v>
      </c>
      <c r="AY164" s="18" t="s">
        <v>159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83</v>
      </c>
      <c r="BK164" s="164">
        <f t="shared" si="19"/>
        <v>0</v>
      </c>
      <c r="BL164" s="18" t="s">
        <v>165</v>
      </c>
      <c r="BM164" s="163" t="s">
        <v>498</v>
      </c>
    </row>
    <row r="165" spans="1:65" s="2" customFormat="1" ht="16.5" customHeight="1">
      <c r="A165" s="33"/>
      <c r="B165" s="150"/>
      <c r="C165" s="151" t="s">
        <v>332</v>
      </c>
      <c r="D165" s="151" t="s">
        <v>161</v>
      </c>
      <c r="E165" s="152" t="s">
        <v>4467</v>
      </c>
      <c r="F165" s="153" t="s">
        <v>4468</v>
      </c>
      <c r="G165" s="154" t="s">
        <v>325</v>
      </c>
      <c r="H165" s="155">
        <v>1</v>
      </c>
      <c r="I165" s="156"/>
      <c r="J165" s="157">
        <f t="shared" si="10"/>
        <v>0</v>
      </c>
      <c r="K165" s="158"/>
      <c r="L165" s="34"/>
      <c r="M165" s="159" t="s">
        <v>1</v>
      </c>
      <c r="N165" s="160" t="s">
        <v>41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83</v>
      </c>
      <c r="AY165" s="18" t="s">
        <v>159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83</v>
      </c>
      <c r="BK165" s="164">
        <f t="shared" si="19"/>
        <v>0</v>
      </c>
      <c r="BL165" s="18" t="s">
        <v>165</v>
      </c>
      <c r="BM165" s="163" t="s">
        <v>510</v>
      </c>
    </row>
    <row r="166" spans="1:65" s="2" customFormat="1" ht="16.5" customHeight="1">
      <c r="A166" s="33"/>
      <c r="B166" s="150"/>
      <c r="C166" s="151" t="s">
        <v>336</v>
      </c>
      <c r="D166" s="151" t="s">
        <v>161</v>
      </c>
      <c r="E166" s="152" t="s">
        <v>4469</v>
      </c>
      <c r="F166" s="153" t="s">
        <v>4470</v>
      </c>
      <c r="G166" s="154" t="s">
        <v>325</v>
      </c>
      <c r="H166" s="155">
        <v>1</v>
      </c>
      <c r="I166" s="156"/>
      <c r="J166" s="157">
        <f t="shared" si="1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83</v>
      </c>
      <c r="AY166" s="18" t="s">
        <v>159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83</v>
      </c>
      <c r="BK166" s="164">
        <f t="shared" si="19"/>
        <v>0</v>
      </c>
      <c r="BL166" s="18" t="s">
        <v>165</v>
      </c>
      <c r="BM166" s="163" t="s">
        <v>521</v>
      </c>
    </row>
    <row r="167" spans="1:65" s="2" customFormat="1" ht="16.5" customHeight="1">
      <c r="A167" s="33"/>
      <c r="B167" s="150"/>
      <c r="C167" s="151" t="s">
        <v>341</v>
      </c>
      <c r="D167" s="151" t="s">
        <v>161</v>
      </c>
      <c r="E167" s="152" t="s">
        <v>4471</v>
      </c>
      <c r="F167" s="153" t="s">
        <v>4472</v>
      </c>
      <c r="G167" s="154" t="s">
        <v>325</v>
      </c>
      <c r="H167" s="155">
        <v>1</v>
      </c>
      <c r="I167" s="156"/>
      <c r="J167" s="157">
        <f t="shared" si="10"/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8" t="s">
        <v>83</v>
      </c>
      <c r="BK167" s="164">
        <f t="shared" si="19"/>
        <v>0</v>
      </c>
      <c r="BL167" s="18" t="s">
        <v>165</v>
      </c>
      <c r="BM167" s="163" t="s">
        <v>529</v>
      </c>
    </row>
    <row r="168" spans="1:65" s="2" customFormat="1" ht="16.5" customHeight="1">
      <c r="A168" s="33"/>
      <c r="B168" s="150"/>
      <c r="C168" s="151" t="s">
        <v>347</v>
      </c>
      <c r="D168" s="151" t="s">
        <v>161</v>
      </c>
      <c r="E168" s="152" t="s">
        <v>4473</v>
      </c>
      <c r="F168" s="153" t="s">
        <v>4474</v>
      </c>
      <c r="G168" s="154" t="s">
        <v>325</v>
      </c>
      <c r="H168" s="155">
        <v>1</v>
      </c>
      <c r="I168" s="156"/>
      <c r="J168" s="157">
        <f t="shared" si="1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83</v>
      </c>
      <c r="AY168" s="18" t="s">
        <v>159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83</v>
      </c>
      <c r="BK168" s="164">
        <f t="shared" si="19"/>
        <v>0</v>
      </c>
      <c r="BL168" s="18" t="s">
        <v>165</v>
      </c>
      <c r="BM168" s="163" t="s">
        <v>852</v>
      </c>
    </row>
    <row r="169" spans="1:65" s="2" customFormat="1" ht="16.5" customHeight="1">
      <c r="A169" s="33"/>
      <c r="B169" s="150"/>
      <c r="C169" s="151" t="s">
        <v>352</v>
      </c>
      <c r="D169" s="151" t="s">
        <v>161</v>
      </c>
      <c r="E169" s="152" t="s">
        <v>4475</v>
      </c>
      <c r="F169" s="153" t="s">
        <v>4476</v>
      </c>
      <c r="G169" s="154" t="s">
        <v>325</v>
      </c>
      <c r="H169" s="155">
        <v>1</v>
      </c>
      <c r="I169" s="156"/>
      <c r="J169" s="157">
        <f t="shared" si="1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11"/>
        <v>0</v>
      </c>
      <c r="Q169" s="161">
        <v>0</v>
      </c>
      <c r="R169" s="161">
        <f t="shared" si="12"/>
        <v>0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83</v>
      </c>
      <c r="BK169" s="164">
        <f t="shared" si="19"/>
        <v>0</v>
      </c>
      <c r="BL169" s="18" t="s">
        <v>165</v>
      </c>
      <c r="BM169" s="163" t="s">
        <v>864</v>
      </c>
    </row>
    <row r="170" spans="1:65" s="2" customFormat="1" ht="16.5" customHeight="1">
      <c r="A170" s="33"/>
      <c r="B170" s="150"/>
      <c r="C170" s="151" t="s">
        <v>359</v>
      </c>
      <c r="D170" s="151" t="s">
        <v>161</v>
      </c>
      <c r="E170" s="152" t="s">
        <v>4477</v>
      </c>
      <c r="F170" s="153" t="s">
        <v>4478</v>
      </c>
      <c r="G170" s="154" t="s">
        <v>325</v>
      </c>
      <c r="H170" s="155">
        <v>1</v>
      </c>
      <c r="I170" s="156"/>
      <c r="J170" s="157">
        <f t="shared" si="1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11"/>
        <v>0</v>
      </c>
      <c r="Q170" s="161">
        <v>0</v>
      </c>
      <c r="R170" s="161">
        <f t="shared" si="12"/>
        <v>0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165</v>
      </c>
      <c r="AT170" s="163" t="s">
        <v>161</v>
      </c>
      <c r="AU170" s="163" t="s">
        <v>83</v>
      </c>
      <c r="AY170" s="18" t="s">
        <v>159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83</v>
      </c>
      <c r="BK170" s="164">
        <f t="shared" si="19"/>
        <v>0</v>
      </c>
      <c r="BL170" s="18" t="s">
        <v>165</v>
      </c>
      <c r="BM170" s="163" t="s">
        <v>874</v>
      </c>
    </row>
    <row r="171" spans="2:63" s="12" customFormat="1" ht="25.9" customHeight="1">
      <c r="B171" s="137"/>
      <c r="D171" s="138" t="s">
        <v>75</v>
      </c>
      <c r="E171" s="139" t="s">
        <v>3578</v>
      </c>
      <c r="F171" s="139" t="s">
        <v>4479</v>
      </c>
      <c r="I171" s="140"/>
      <c r="J171" s="141">
        <f>BK171</f>
        <v>0</v>
      </c>
      <c r="L171" s="137"/>
      <c r="M171" s="142"/>
      <c r="N171" s="143"/>
      <c r="O171" s="143"/>
      <c r="P171" s="144">
        <f>SUM(P172:P173)</f>
        <v>0</v>
      </c>
      <c r="Q171" s="143"/>
      <c r="R171" s="144">
        <f>SUM(R172:R173)</f>
        <v>0</v>
      </c>
      <c r="S171" s="143"/>
      <c r="T171" s="145">
        <f>SUM(T172:T173)</f>
        <v>0</v>
      </c>
      <c r="AR171" s="138" t="s">
        <v>83</v>
      </c>
      <c r="AT171" s="146" t="s">
        <v>75</v>
      </c>
      <c r="AU171" s="146" t="s">
        <v>76</v>
      </c>
      <c r="AY171" s="138" t="s">
        <v>159</v>
      </c>
      <c r="BK171" s="147">
        <f>SUM(BK172:BK173)</f>
        <v>0</v>
      </c>
    </row>
    <row r="172" spans="1:65" s="2" customFormat="1" ht="21.75" customHeight="1">
      <c r="A172" s="33"/>
      <c r="B172" s="150"/>
      <c r="C172" s="151" t="s">
        <v>368</v>
      </c>
      <c r="D172" s="151" t="s">
        <v>161</v>
      </c>
      <c r="E172" s="152" t="s">
        <v>4480</v>
      </c>
      <c r="F172" s="153" t="s">
        <v>4481</v>
      </c>
      <c r="G172" s="154" t="s">
        <v>190</v>
      </c>
      <c r="H172" s="155">
        <v>500</v>
      </c>
      <c r="I172" s="156"/>
      <c r="J172" s="157">
        <f>ROUND(I172*H172,2)</f>
        <v>0</v>
      </c>
      <c r="K172" s="158"/>
      <c r="L172" s="34"/>
      <c r="M172" s="159" t="s">
        <v>1</v>
      </c>
      <c r="N172" s="160" t="s">
        <v>41</v>
      </c>
      <c r="O172" s="59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165</v>
      </c>
      <c r="AT172" s="163" t="s">
        <v>161</v>
      </c>
      <c r="AU172" s="163" t="s">
        <v>83</v>
      </c>
      <c r="AY172" s="18" t="s">
        <v>159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83</v>
      </c>
      <c r="BK172" s="164">
        <f>ROUND(I172*H172,2)</f>
        <v>0</v>
      </c>
      <c r="BL172" s="18" t="s">
        <v>165</v>
      </c>
      <c r="BM172" s="163" t="s">
        <v>883</v>
      </c>
    </row>
    <row r="173" spans="1:65" s="2" customFormat="1" ht="21.75" customHeight="1">
      <c r="A173" s="33"/>
      <c r="B173" s="150"/>
      <c r="C173" s="151" t="s">
        <v>373</v>
      </c>
      <c r="D173" s="151" t="s">
        <v>161</v>
      </c>
      <c r="E173" s="152" t="s">
        <v>4482</v>
      </c>
      <c r="F173" s="153" t="s">
        <v>4483</v>
      </c>
      <c r="G173" s="154" t="s">
        <v>190</v>
      </c>
      <c r="H173" s="155">
        <v>280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83</v>
      </c>
      <c r="AY173" s="18" t="s">
        <v>159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8" t="s">
        <v>83</v>
      </c>
      <c r="BK173" s="164">
        <f>ROUND(I173*H173,2)</f>
        <v>0</v>
      </c>
      <c r="BL173" s="18" t="s">
        <v>165</v>
      </c>
      <c r="BM173" s="163" t="s">
        <v>894</v>
      </c>
    </row>
    <row r="174" spans="2:63" s="12" customFormat="1" ht="25.9" customHeight="1">
      <c r="B174" s="137"/>
      <c r="D174" s="138" t="s">
        <v>75</v>
      </c>
      <c r="E174" s="139" t="s">
        <v>3623</v>
      </c>
      <c r="F174" s="139" t="s">
        <v>4484</v>
      </c>
      <c r="I174" s="140"/>
      <c r="J174" s="141">
        <f>BK174</f>
        <v>0</v>
      </c>
      <c r="L174" s="137"/>
      <c r="M174" s="142"/>
      <c r="N174" s="143"/>
      <c r="O174" s="143"/>
      <c r="P174" s="144">
        <f>P175</f>
        <v>0</v>
      </c>
      <c r="Q174" s="143"/>
      <c r="R174" s="144">
        <f>R175</f>
        <v>0</v>
      </c>
      <c r="S174" s="143"/>
      <c r="T174" s="145">
        <f>T175</f>
        <v>0</v>
      </c>
      <c r="AR174" s="138" t="s">
        <v>83</v>
      </c>
      <c r="AT174" s="146" t="s">
        <v>75</v>
      </c>
      <c r="AU174" s="146" t="s">
        <v>76</v>
      </c>
      <c r="AY174" s="138" t="s">
        <v>159</v>
      </c>
      <c r="BK174" s="147">
        <f>BK175</f>
        <v>0</v>
      </c>
    </row>
    <row r="175" spans="1:65" s="2" customFormat="1" ht="16.5" customHeight="1">
      <c r="A175" s="33"/>
      <c r="B175" s="150"/>
      <c r="C175" s="151" t="s">
        <v>379</v>
      </c>
      <c r="D175" s="151" t="s">
        <v>161</v>
      </c>
      <c r="E175" s="152" t="s">
        <v>4485</v>
      </c>
      <c r="F175" s="153" t="s">
        <v>4486</v>
      </c>
      <c r="G175" s="154" t="s">
        <v>214</v>
      </c>
      <c r="H175" s="155">
        <v>1</v>
      </c>
      <c r="I175" s="156"/>
      <c r="J175" s="157">
        <f>ROUND(I175*H175,2)</f>
        <v>0</v>
      </c>
      <c r="K175" s="158"/>
      <c r="L175" s="34"/>
      <c r="M175" s="186" t="s">
        <v>1</v>
      </c>
      <c r="N175" s="187" t="s">
        <v>41</v>
      </c>
      <c r="O175" s="188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165</v>
      </c>
      <c r="AT175" s="163" t="s">
        <v>161</v>
      </c>
      <c r="AU175" s="163" t="s">
        <v>83</v>
      </c>
      <c r="AY175" s="18" t="s">
        <v>159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83</v>
      </c>
      <c r="BK175" s="164">
        <f>ROUND(I175*H175,2)</f>
        <v>0</v>
      </c>
      <c r="BL175" s="18" t="s">
        <v>165</v>
      </c>
      <c r="BM175" s="163" t="s">
        <v>903</v>
      </c>
    </row>
    <row r="176" spans="1:31" s="2" customFormat="1" ht="6.95" customHeight="1">
      <c r="A176" s="33"/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34"/>
      <c r="M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</sheetData>
  <autoFilter ref="C126:K175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123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4"/>
      <c r="G9" s="264"/>
      <c r="H9" s="26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4" t="s">
        <v>4487</v>
      </c>
      <c r="F11" s="264"/>
      <c r="G11" s="264"/>
      <c r="H11" s="264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5" t="str">
        <f>'Rekapitulace stavby'!E14</f>
        <v>Vyplň údaj</v>
      </c>
      <c r="F20" s="230"/>
      <c r="G20" s="230"/>
      <c r="H20" s="230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5" t="s">
        <v>1</v>
      </c>
      <c r="F29" s="235"/>
      <c r="G29" s="235"/>
      <c r="H29" s="235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ROUND(J132,2)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ROUND((SUM(BE132:BE263)),2)</f>
        <v>0</v>
      </c>
      <c r="G35" s="33"/>
      <c r="H35" s="33"/>
      <c r="I35" s="106">
        <v>0.21</v>
      </c>
      <c r="J35" s="105">
        <f>ROUND(((SUM(BE132:BE263))*I35),2)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ROUND((SUM(BF132:BF263)),2)</f>
        <v>0</v>
      </c>
      <c r="G36" s="33"/>
      <c r="H36" s="33"/>
      <c r="I36" s="106">
        <v>0.15</v>
      </c>
      <c r="J36" s="105">
        <f>ROUND(((SUM(BF132:BF263))*I36),2)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ROUND((SUM(BG132:BG263)),2)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ROUND((SUM(BH132:BH263)),2)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ROUND((SUM(BI132:BI263)),2)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4"/>
      <c r="G87" s="264"/>
      <c r="H87" s="26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4" t="str">
        <f>E11</f>
        <v>12 - EI - Zařízení</v>
      </c>
      <c r="F89" s="264"/>
      <c r="G89" s="264"/>
      <c r="H89" s="264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J132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4488</v>
      </c>
      <c r="E99" s="120"/>
      <c r="F99" s="120"/>
      <c r="G99" s="120"/>
      <c r="H99" s="120"/>
      <c r="I99" s="120"/>
      <c r="J99" s="121">
        <f>J133</f>
        <v>0</v>
      </c>
      <c r="L99" s="118"/>
    </row>
    <row r="100" spans="2:12" s="9" customFormat="1" ht="24.95" customHeight="1">
      <c r="B100" s="118"/>
      <c r="D100" s="119" t="s">
        <v>4489</v>
      </c>
      <c r="E100" s="120"/>
      <c r="F100" s="120"/>
      <c r="G100" s="120"/>
      <c r="H100" s="120"/>
      <c r="I100" s="120"/>
      <c r="J100" s="121">
        <f>J134</f>
        <v>0</v>
      </c>
      <c r="L100" s="118"/>
    </row>
    <row r="101" spans="2:12" s="9" customFormat="1" ht="24.95" customHeight="1">
      <c r="B101" s="118"/>
      <c r="D101" s="119" t="s">
        <v>4490</v>
      </c>
      <c r="E101" s="120"/>
      <c r="F101" s="120"/>
      <c r="G101" s="120"/>
      <c r="H101" s="120"/>
      <c r="I101" s="120"/>
      <c r="J101" s="121">
        <f>J148</f>
        <v>0</v>
      </c>
      <c r="L101" s="118"/>
    </row>
    <row r="102" spans="2:12" s="9" customFormat="1" ht="24.95" customHeight="1">
      <c r="B102" s="118"/>
      <c r="D102" s="119" t="s">
        <v>4491</v>
      </c>
      <c r="E102" s="120"/>
      <c r="F102" s="120"/>
      <c r="G102" s="120"/>
      <c r="H102" s="120"/>
      <c r="I102" s="120"/>
      <c r="J102" s="121">
        <f>J163</f>
        <v>0</v>
      </c>
      <c r="L102" s="118"/>
    </row>
    <row r="103" spans="2:12" s="9" customFormat="1" ht="24.95" customHeight="1">
      <c r="B103" s="118"/>
      <c r="D103" s="119" t="s">
        <v>4492</v>
      </c>
      <c r="E103" s="120"/>
      <c r="F103" s="120"/>
      <c r="G103" s="120"/>
      <c r="H103" s="120"/>
      <c r="I103" s="120"/>
      <c r="J103" s="121">
        <f>J174</f>
        <v>0</v>
      </c>
      <c r="L103" s="118"/>
    </row>
    <row r="104" spans="2:12" s="9" customFormat="1" ht="24.95" customHeight="1">
      <c r="B104" s="118"/>
      <c r="D104" s="119" t="s">
        <v>4493</v>
      </c>
      <c r="E104" s="120"/>
      <c r="F104" s="120"/>
      <c r="G104" s="120"/>
      <c r="H104" s="120"/>
      <c r="I104" s="120"/>
      <c r="J104" s="121">
        <f>J181</f>
        <v>0</v>
      </c>
      <c r="L104" s="118"/>
    </row>
    <row r="105" spans="2:12" s="9" customFormat="1" ht="24.95" customHeight="1">
      <c r="B105" s="118"/>
      <c r="D105" s="119" t="s">
        <v>4494</v>
      </c>
      <c r="E105" s="120"/>
      <c r="F105" s="120"/>
      <c r="G105" s="120"/>
      <c r="H105" s="120"/>
      <c r="I105" s="120"/>
      <c r="J105" s="121">
        <f>J202</f>
        <v>0</v>
      </c>
      <c r="L105" s="118"/>
    </row>
    <row r="106" spans="2:12" s="9" customFormat="1" ht="24.95" customHeight="1">
      <c r="B106" s="118"/>
      <c r="D106" s="119" t="s">
        <v>4495</v>
      </c>
      <c r="E106" s="120"/>
      <c r="F106" s="120"/>
      <c r="G106" s="120"/>
      <c r="H106" s="120"/>
      <c r="I106" s="120"/>
      <c r="J106" s="121">
        <f>J215</f>
        <v>0</v>
      </c>
      <c r="L106" s="118"/>
    </row>
    <row r="107" spans="2:12" s="9" customFormat="1" ht="24.95" customHeight="1">
      <c r="B107" s="118"/>
      <c r="D107" s="119" t="s">
        <v>4496</v>
      </c>
      <c r="E107" s="120"/>
      <c r="F107" s="120"/>
      <c r="G107" s="120"/>
      <c r="H107" s="120"/>
      <c r="I107" s="120"/>
      <c r="J107" s="121">
        <f>J233</f>
        <v>0</v>
      </c>
      <c r="L107" s="118"/>
    </row>
    <row r="108" spans="2:12" s="9" customFormat="1" ht="24.95" customHeight="1">
      <c r="B108" s="118"/>
      <c r="D108" s="119" t="s">
        <v>4497</v>
      </c>
      <c r="E108" s="120"/>
      <c r="F108" s="120"/>
      <c r="G108" s="120"/>
      <c r="H108" s="120"/>
      <c r="I108" s="120"/>
      <c r="J108" s="121">
        <f>J239</f>
        <v>0</v>
      </c>
      <c r="L108" s="118"/>
    </row>
    <row r="109" spans="2:12" s="9" customFormat="1" ht="24.95" customHeight="1">
      <c r="B109" s="118"/>
      <c r="D109" s="119" t="s">
        <v>4498</v>
      </c>
      <c r="E109" s="120"/>
      <c r="F109" s="120"/>
      <c r="G109" s="120"/>
      <c r="H109" s="120"/>
      <c r="I109" s="120"/>
      <c r="J109" s="121">
        <f>J254</f>
        <v>0</v>
      </c>
      <c r="L109" s="118"/>
    </row>
    <row r="110" spans="2:12" s="9" customFormat="1" ht="24.95" customHeight="1">
      <c r="B110" s="118"/>
      <c r="D110" s="119" t="s">
        <v>4499</v>
      </c>
      <c r="E110" s="120"/>
      <c r="F110" s="120"/>
      <c r="G110" s="120"/>
      <c r="H110" s="120"/>
      <c r="I110" s="120"/>
      <c r="J110" s="121">
        <f>J262</f>
        <v>0</v>
      </c>
      <c r="L110" s="118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144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16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62" t="str">
        <f>E7</f>
        <v>Nemocnice ČEské Budějovice a.s.</v>
      </c>
      <c r="F120" s="263"/>
      <c r="G120" s="263"/>
      <c r="H120" s="26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2:12" s="1" customFormat="1" ht="12" customHeight="1">
      <c r="B121" s="21"/>
      <c r="C121" s="28" t="s">
        <v>125</v>
      </c>
      <c r="L121" s="21"/>
    </row>
    <row r="122" spans="1:31" s="2" customFormat="1" ht="23.25" customHeight="1">
      <c r="A122" s="33"/>
      <c r="B122" s="34"/>
      <c r="C122" s="33"/>
      <c r="D122" s="33"/>
      <c r="E122" s="262" t="s">
        <v>126</v>
      </c>
      <c r="F122" s="264"/>
      <c r="G122" s="264"/>
      <c r="H122" s="264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127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24" t="str">
        <f>E11</f>
        <v>12 - EI - Zařízení</v>
      </c>
      <c r="F124" s="264"/>
      <c r="G124" s="264"/>
      <c r="H124" s="264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3"/>
      <c r="E126" s="33"/>
      <c r="F126" s="26" t="str">
        <f>F14</f>
        <v xml:space="preserve"> </v>
      </c>
      <c r="G126" s="33"/>
      <c r="H126" s="33"/>
      <c r="I126" s="28" t="s">
        <v>22</v>
      </c>
      <c r="J126" s="56" t="str">
        <f>IF(J14="","",J14)</f>
        <v>6. 6. 2022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24</v>
      </c>
      <c r="D128" s="33"/>
      <c r="E128" s="33"/>
      <c r="F128" s="26" t="str">
        <f>E17</f>
        <v xml:space="preserve"> </v>
      </c>
      <c r="G128" s="33"/>
      <c r="H128" s="33"/>
      <c r="I128" s="28" t="s">
        <v>29</v>
      </c>
      <c r="J128" s="31" t="str">
        <f>E23</f>
        <v>ARKUS5 s.r.o.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5.7" customHeight="1">
      <c r="A129" s="33"/>
      <c r="B129" s="34"/>
      <c r="C129" s="28" t="s">
        <v>27</v>
      </c>
      <c r="D129" s="33"/>
      <c r="E129" s="33"/>
      <c r="F129" s="26" t="str">
        <f>IF(E20="","",E20)</f>
        <v>Vyplň údaj</v>
      </c>
      <c r="G129" s="33"/>
      <c r="H129" s="33"/>
      <c r="I129" s="28" t="s">
        <v>33</v>
      </c>
      <c r="J129" s="31" t="str">
        <f>E26</f>
        <v>lacko.ondrej@seznam.cz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26"/>
      <c r="B131" s="127"/>
      <c r="C131" s="128" t="s">
        <v>145</v>
      </c>
      <c r="D131" s="129" t="s">
        <v>61</v>
      </c>
      <c r="E131" s="129" t="s">
        <v>57</v>
      </c>
      <c r="F131" s="129" t="s">
        <v>58</v>
      </c>
      <c r="G131" s="129" t="s">
        <v>146</v>
      </c>
      <c r="H131" s="129" t="s">
        <v>147</v>
      </c>
      <c r="I131" s="129" t="s">
        <v>148</v>
      </c>
      <c r="J131" s="130" t="s">
        <v>131</v>
      </c>
      <c r="K131" s="131" t="s">
        <v>149</v>
      </c>
      <c r="L131" s="132"/>
      <c r="M131" s="63" t="s">
        <v>1</v>
      </c>
      <c r="N131" s="64" t="s">
        <v>40</v>
      </c>
      <c r="O131" s="64" t="s">
        <v>150</v>
      </c>
      <c r="P131" s="64" t="s">
        <v>151</v>
      </c>
      <c r="Q131" s="64" t="s">
        <v>152</v>
      </c>
      <c r="R131" s="64" t="s">
        <v>153</v>
      </c>
      <c r="S131" s="64" t="s">
        <v>154</v>
      </c>
      <c r="T131" s="65" t="s">
        <v>155</v>
      </c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3" s="2" customFormat="1" ht="22.9" customHeight="1">
      <c r="A132" s="33"/>
      <c r="B132" s="34"/>
      <c r="C132" s="70" t="s">
        <v>156</v>
      </c>
      <c r="D132" s="33"/>
      <c r="E132" s="33"/>
      <c r="F132" s="33"/>
      <c r="G132" s="33"/>
      <c r="H132" s="33"/>
      <c r="I132" s="33"/>
      <c r="J132" s="133">
        <f>BK132</f>
        <v>0</v>
      </c>
      <c r="K132" s="33"/>
      <c r="L132" s="34"/>
      <c r="M132" s="66"/>
      <c r="N132" s="57"/>
      <c r="O132" s="67"/>
      <c r="P132" s="134">
        <f>P133+P134+P148+P163+P174+P181+P202+P215+P233+P239+P254+P262</f>
        <v>0</v>
      </c>
      <c r="Q132" s="67"/>
      <c r="R132" s="134">
        <f>R133+R134+R148+R163+R174+R181+R202+R215+R233+R239+R254+R262</f>
        <v>0</v>
      </c>
      <c r="S132" s="67"/>
      <c r="T132" s="135">
        <f>T133+T134+T148+T163+T174+T181+T202+T215+T233+T239+T254+T262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75</v>
      </c>
      <c r="AU132" s="18" t="s">
        <v>133</v>
      </c>
      <c r="BK132" s="136">
        <f>BK133+BK134+BK148+BK163+BK174+BK181+BK202+BK215+BK233+BK239+BK254+BK262</f>
        <v>0</v>
      </c>
    </row>
    <row r="133" spans="2:63" s="12" customFormat="1" ht="25.9" customHeight="1">
      <c r="B133" s="137"/>
      <c r="D133" s="138" t="s">
        <v>75</v>
      </c>
      <c r="E133" s="139" t="s">
        <v>3413</v>
      </c>
      <c r="F133" s="139" t="s">
        <v>1</v>
      </c>
      <c r="I133" s="140"/>
      <c r="J133" s="141">
        <f>BK133</f>
        <v>0</v>
      </c>
      <c r="L133" s="137"/>
      <c r="M133" s="142"/>
      <c r="N133" s="143"/>
      <c r="O133" s="143"/>
      <c r="P133" s="144">
        <v>0</v>
      </c>
      <c r="Q133" s="143"/>
      <c r="R133" s="144">
        <v>0</v>
      </c>
      <c r="S133" s="143"/>
      <c r="T133" s="145">
        <v>0</v>
      </c>
      <c r="AR133" s="138" t="s">
        <v>83</v>
      </c>
      <c r="AT133" s="146" t="s">
        <v>75</v>
      </c>
      <c r="AU133" s="146" t="s">
        <v>76</v>
      </c>
      <c r="AY133" s="138" t="s">
        <v>159</v>
      </c>
      <c r="BK133" s="147">
        <v>0</v>
      </c>
    </row>
    <row r="134" spans="2:63" s="12" customFormat="1" ht="25.9" customHeight="1">
      <c r="B134" s="137"/>
      <c r="D134" s="138" t="s">
        <v>75</v>
      </c>
      <c r="E134" s="139" t="s">
        <v>3440</v>
      </c>
      <c r="F134" s="139" t="s">
        <v>4468</v>
      </c>
      <c r="I134" s="140"/>
      <c r="J134" s="141">
        <f>BK134</f>
        <v>0</v>
      </c>
      <c r="L134" s="137"/>
      <c r="M134" s="142"/>
      <c r="N134" s="143"/>
      <c r="O134" s="143"/>
      <c r="P134" s="144">
        <f>SUM(P135:P147)</f>
        <v>0</v>
      </c>
      <c r="Q134" s="143"/>
      <c r="R134" s="144">
        <f>SUM(R135:R147)</f>
        <v>0</v>
      </c>
      <c r="S134" s="143"/>
      <c r="T134" s="145">
        <f>SUM(T135:T147)</f>
        <v>0</v>
      </c>
      <c r="AR134" s="138" t="s">
        <v>83</v>
      </c>
      <c r="AT134" s="146" t="s">
        <v>75</v>
      </c>
      <c r="AU134" s="146" t="s">
        <v>76</v>
      </c>
      <c r="AY134" s="138" t="s">
        <v>159</v>
      </c>
      <c r="BK134" s="147">
        <f>SUM(BK135:BK147)</f>
        <v>0</v>
      </c>
    </row>
    <row r="135" spans="1:65" s="2" customFormat="1" ht="16.5" customHeight="1">
      <c r="A135" s="33"/>
      <c r="B135" s="150"/>
      <c r="C135" s="151" t="s">
        <v>83</v>
      </c>
      <c r="D135" s="151" t="s">
        <v>161</v>
      </c>
      <c r="E135" s="152" t="s">
        <v>4500</v>
      </c>
      <c r="F135" s="153" t="s">
        <v>4501</v>
      </c>
      <c r="G135" s="154" t="s">
        <v>325</v>
      </c>
      <c r="H135" s="155">
        <v>1</v>
      </c>
      <c r="I135" s="156"/>
      <c r="J135" s="157">
        <f aca="true" t="shared" si="0" ref="J135:J147"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 aca="true" t="shared" si="1" ref="P135:P147">O135*H135</f>
        <v>0</v>
      </c>
      <c r="Q135" s="161">
        <v>0</v>
      </c>
      <c r="R135" s="161">
        <f aca="true" t="shared" si="2" ref="R135:R147">Q135*H135</f>
        <v>0</v>
      </c>
      <c r="S135" s="161">
        <v>0</v>
      </c>
      <c r="T135" s="162">
        <f aca="true" t="shared" si="3" ref="T135:T147"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aca="true" t="shared" si="4" ref="BE135:BE147">IF(N135="základní",J135,0)</f>
        <v>0</v>
      </c>
      <c r="BF135" s="164">
        <f aca="true" t="shared" si="5" ref="BF135:BF147">IF(N135="snížená",J135,0)</f>
        <v>0</v>
      </c>
      <c r="BG135" s="164">
        <f aca="true" t="shared" si="6" ref="BG135:BG147">IF(N135="zákl. přenesená",J135,0)</f>
        <v>0</v>
      </c>
      <c r="BH135" s="164">
        <f aca="true" t="shared" si="7" ref="BH135:BH147">IF(N135="sníž. přenesená",J135,0)</f>
        <v>0</v>
      </c>
      <c r="BI135" s="164">
        <f aca="true" t="shared" si="8" ref="BI135:BI147">IF(N135="nulová",J135,0)</f>
        <v>0</v>
      </c>
      <c r="BJ135" s="18" t="s">
        <v>83</v>
      </c>
      <c r="BK135" s="164">
        <f aca="true" t="shared" si="9" ref="BK135:BK147">ROUND(I135*H135,2)</f>
        <v>0</v>
      </c>
      <c r="BL135" s="18" t="s">
        <v>165</v>
      </c>
      <c r="BM135" s="163" t="s">
        <v>85</v>
      </c>
    </row>
    <row r="136" spans="1:65" s="2" customFormat="1" ht="21.75" customHeight="1">
      <c r="A136" s="33"/>
      <c r="B136" s="150"/>
      <c r="C136" s="151" t="s">
        <v>85</v>
      </c>
      <c r="D136" s="151" t="s">
        <v>161</v>
      </c>
      <c r="E136" s="152" t="s">
        <v>4502</v>
      </c>
      <c r="F136" s="153" t="s">
        <v>4503</v>
      </c>
      <c r="G136" s="154" t="s">
        <v>325</v>
      </c>
      <c r="H136" s="155">
        <v>1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165</v>
      </c>
    </row>
    <row r="137" spans="1:65" s="2" customFormat="1" ht="21.75" customHeight="1">
      <c r="A137" s="33"/>
      <c r="B137" s="150"/>
      <c r="C137" s="151" t="s">
        <v>172</v>
      </c>
      <c r="D137" s="151" t="s">
        <v>161</v>
      </c>
      <c r="E137" s="152" t="s">
        <v>4504</v>
      </c>
      <c r="F137" s="153" t="s">
        <v>4505</v>
      </c>
      <c r="G137" s="154" t="s">
        <v>325</v>
      </c>
      <c r="H137" s="155">
        <v>1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183</v>
      </c>
    </row>
    <row r="138" spans="1:65" s="2" customFormat="1" ht="16.5" customHeight="1">
      <c r="A138" s="33"/>
      <c r="B138" s="150"/>
      <c r="C138" s="151" t="s">
        <v>165</v>
      </c>
      <c r="D138" s="151" t="s">
        <v>161</v>
      </c>
      <c r="E138" s="152" t="s">
        <v>4506</v>
      </c>
      <c r="F138" s="153" t="s">
        <v>4507</v>
      </c>
      <c r="G138" s="154" t="s">
        <v>325</v>
      </c>
      <c r="H138" s="155">
        <v>1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193</v>
      </c>
    </row>
    <row r="139" spans="1:65" s="2" customFormat="1" ht="16.5" customHeight="1">
      <c r="A139" s="33"/>
      <c r="B139" s="150"/>
      <c r="C139" s="151" t="s">
        <v>179</v>
      </c>
      <c r="D139" s="151" t="s">
        <v>161</v>
      </c>
      <c r="E139" s="152" t="s">
        <v>4508</v>
      </c>
      <c r="F139" s="153" t="s">
        <v>4509</v>
      </c>
      <c r="G139" s="154" t="s">
        <v>325</v>
      </c>
      <c r="H139" s="155">
        <v>4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83</v>
      </c>
      <c r="BK139" s="164">
        <f t="shared" si="9"/>
        <v>0</v>
      </c>
      <c r="BL139" s="18" t="s">
        <v>165</v>
      </c>
      <c r="BM139" s="163" t="s">
        <v>115</v>
      </c>
    </row>
    <row r="140" spans="1:65" s="2" customFormat="1" ht="24.2" customHeight="1">
      <c r="A140" s="33"/>
      <c r="B140" s="150"/>
      <c r="C140" s="151" t="s">
        <v>183</v>
      </c>
      <c r="D140" s="151" t="s">
        <v>161</v>
      </c>
      <c r="E140" s="152" t="s">
        <v>4510</v>
      </c>
      <c r="F140" s="153" t="s">
        <v>4511</v>
      </c>
      <c r="G140" s="154" t="s">
        <v>325</v>
      </c>
      <c r="H140" s="155">
        <v>10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83</v>
      </c>
      <c r="AY140" s="18" t="s">
        <v>159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83</v>
      </c>
      <c r="BK140" s="164">
        <f t="shared" si="9"/>
        <v>0</v>
      </c>
      <c r="BL140" s="18" t="s">
        <v>165</v>
      </c>
      <c r="BM140" s="163" t="s">
        <v>121</v>
      </c>
    </row>
    <row r="141" spans="1:65" s="2" customFormat="1" ht="24.2" customHeight="1">
      <c r="A141" s="33"/>
      <c r="B141" s="150"/>
      <c r="C141" s="151" t="s">
        <v>187</v>
      </c>
      <c r="D141" s="151" t="s">
        <v>161</v>
      </c>
      <c r="E141" s="152" t="s">
        <v>4512</v>
      </c>
      <c r="F141" s="153" t="s">
        <v>4513</v>
      </c>
      <c r="G141" s="154" t="s">
        <v>325</v>
      </c>
      <c r="H141" s="155">
        <v>5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83</v>
      </c>
      <c r="BK141" s="164">
        <f t="shared" si="9"/>
        <v>0</v>
      </c>
      <c r="BL141" s="18" t="s">
        <v>165</v>
      </c>
      <c r="BM141" s="163" t="s">
        <v>221</v>
      </c>
    </row>
    <row r="142" spans="1:65" s="2" customFormat="1" ht="24.2" customHeight="1">
      <c r="A142" s="33"/>
      <c r="B142" s="150"/>
      <c r="C142" s="151" t="s">
        <v>193</v>
      </c>
      <c r="D142" s="151" t="s">
        <v>161</v>
      </c>
      <c r="E142" s="152" t="s">
        <v>4514</v>
      </c>
      <c r="F142" s="153" t="s">
        <v>4515</v>
      </c>
      <c r="G142" s="154" t="s">
        <v>325</v>
      </c>
      <c r="H142" s="155">
        <v>15</v>
      </c>
      <c r="I142" s="156"/>
      <c r="J142" s="157">
        <f t="shared" si="0"/>
        <v>0</v>
      </c>
      <c r="K142" s="158"/>
      <c r="L142" s="34"/>
      <c r="M142" s="159" t="s">
        <v>1</v>
      </c>
      <c r="N142" s="160" t="s">
        <v>41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83</v>
      </c>
      <c r="AY142" s="18" t="s">
        <v>159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83</v>
      </c>
      <c r="BK142" s="164">
        <f t="shared" si="9"/>
        <v>0</v>
      </c>
      <c r="BL142" s="18" t="s">
        <v>165</v>
      </c>
      <c r="BM142" s="163" t="s">
        <v>237</v>
      </c>
    </row>
    <row r="143" spans="1:65" s="2" customFormat="1" ht="16.5" customHeight="1">
      <c r="A143" s="33"/>
      <c r="B143" s="150"/>
      <c r="C143" s="151" t="s">
        <v>198</v>
      </c>
      <c r="D143" s="151" t="s">
        <v>161</v>
      </c>
      <c r="E143" s="152" t="s">
        <v>4516</v>
      </c>
      <c r="F143" s="153" t="s">
        <v>4517</v>
      </c>
      <c r="G143" s="154" t="s">
        <v>325</v>
      </c>
      <c r="H143" s="155">
        <v>1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83</v>
      </c>
      <c r="BK143" s="164">
        <f t="shared" si="9"/>
        <v>0</v>
      </c>
      <c r="BL143" s="18" t="s">
        <v>165</v>
      </c>
      <c r="BM143" s="163" t="s">
        <v>247</v>
      </c>
    </row>
    <row r="144" spans="1:65" s="2" customFormat="1" ht="16.5" customHeight="1">
      <c r="A144" s="33"/>
      <c r="B144" s="150"/>
      <c r="C144" s="151" t="s">
        <v>115</v>
      </c>
      <c r="D144" s="151" t="s">
        <v>161</v>
      </c>
      <c r="E144" s="152" t="s">
        <v>4518</v>
      </c>
      <c r="F144" s="153" t="s">
        <v>4519</v>
      </c>
      <c r="G144" s="154" t="s">
        <v>325</v>
      </c>
      <c r="H144" s="155">
        <v>3</v>
      </c>
      <c r="I144" s="156"/>
      <c r="J144" s="157">
        <f t="shared" si="0"/>
        <v>0</v>
      </c>
      <c r="K144" s="158"/>
      <c r="L144" s="34"/>
      <c r="M144" s="159" t="s">
        <v>1</v>
      </c>
      <c r="N144" s="160" t="s">
        <v>41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83</v>
      </c>
      <c r="AY144" s="18" t="s">
        <v>159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83</v>
      </c>
      <c r="BK144" s="164">
        <f t="shared" si="9"/>
        <v>0</v>
      </c>
      <c r="BL144" s="18" t="s">
        <v>165</v>
      </c>
      <c r="BM144" s="163" t="s">
        <v>258</v>
      </c>
    </row>
    <row r="145" spans="1:65" s="2" customFormat="1" ht="16.5" customHeight="1">
      <c r="A145" s="33"/>
      <c r="B145" s="150"/>
      <c r="C145" s="151" t="s">
        <v>118</v>
      </c>
      <c r="D145" s="151" t="s">
        <v>161</v>
      </c>
      <c r="E145" s="152" t="s">
        <v>4520</v>
      </c>
      <c r="F145" s="153" t="s">
        <v>4521</v>
      </c>
      <c r="G145" s="154" t="s">
        <v>325</v>
      </c>
      <c r="H145" s="155">
        <v>2</v>
      </c>
      <c r="I145" s="156"/>
      <c r="J145" s="157">
        <f t="shared" si="0"/>
        <v>0</v>
      </c>
      <c r="K145" s="158"/>
      <c r="L145" s="34"/>
      <c r="M145" s="159" t="s">
        <v>1</v>
      </c>
      <c r="N145" s="160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83</v>
      </c>
      <c r="BK145" s="164">
        <f t="shared" si="9"/>
        <v>0</v>
      </c>
      <c r="BL145" s="18" t="s">
        <v>165</v>
      </c>
      <c r="BM145" s="163" t="s">
        <v>272</v>
      </c>
    </row>
    <row r="146" spans="1:65" s="2" customFormat="1" ht="21.75" customHeight="1">
      <c r="A146" s="33"/>
      <c r="B146" s="150"/>
      <c r="C146" s="151" t="s">
        <v>121</v>
      </c>
      <c r="D146" s="151" t="s">
        <v>161</v>
      </c>
      <c r="E146" s="152" t="s">
        <v>4522</v>
      </c>
      <c r="F146" s="153" t="s">
        <v>4523</v>
      </c>
      <c r="G146" s="154" t="s">
        <v>325</v>
      </c>
      <c r="H146" s="155">
        <v>2</v>
      </c>
      <c r="I146" s="156"/>
      <c r="J146" s="157">
        <f t="shared" si="0"/>
        <v>0</v>
      </c>
      <c r="K146" s="158"/>
      <c r="L146" s="34"/>
      <c r="M146" s="159" t="s">
        <v>1</v>
      </c>
      <c r="N146" s="160" t="s">
        <v>41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165</v>
      </c>
      <c r="AT146" s="163" t="s">
        <v>161</v>
      </c>
      <c r="AU146" s="163" t="s">
        <v>83</v>
      </c>
      <c r="AY146" s="18" t="s">
        <v>159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83</v>
      </c>
      <c r="BK146" s="164">
        <f t="shared" si="9"/>
        <v>0</v>
      </c>
      <c r="BL146" s="18" t="s">
        <v>165</v>
      </c>
      <c r="BM146" s="163" t="s">
        <v>284</v>
      </c>
    </row>
    <row r="147" spans="1:65" s="2" customFormat="1" ht="21.75" customHeight="1">
      <c r="A147" s="33"/>
      <c r="B147" s="150"/>
      <c r="C147" s="151" t="s">
        <v>216</v>
      </c>
      <c r="D147" s="151" t="s">
        <v>161</v>
      </c>
      <c r="E147" s="152" t="s">
        <v>4524</v>
      </c>
      <c r="F147" s="153" t="s">
        <v>4525</v>
      </c>
      <c r="G147" s="154" t="s">
        <v>325</v>
      </c>
      <c r="H147" s="155">
        <v>3</v>
      </c>
      <c r="I147" s="156"/>
      <c r="J147" s="157">
        <f t="shared" si="0"/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83</v>
      </c>
      <c r="BK147" s="164">
        <f t="shared" si="9"/>
        <v>0</v>
      </c>
      <c r="BL147" s="18" t="s">
        <v>165</v>
      </c>
      <c r="BM147" s="163" t="s">
        <v>296</v>
      </c>
    </row>
    <row r="148" spans="2:63" s="12" customFormat="1" ht="25.9" customHeight="1">
      <c r="B148" s="137"/>
      <c r="D148" s="138" t="s">
        <v>75</v>
      </c>
      <c r="E148" s="139" t="s">
        <v>3487</v>
      </c>
      <c r="F148" s="139" t="s">
        <v>4526</v>
      </c>
      <c r="I148" s="140"/>
      <c r="J148" s="141">
        <f>BK148</f>
        <v>0</v>
      </c>
      <c r="L148" s="137"/>
      <c r="M148" s="142"/>
      <c r="N148" s="143"/>
      <c r="O148" s="143"/>
      <c r="P148" s="144">
        <f>SUM(P149:P162)</f>
        <v>0</v>
      </c>
      <c r="Q148" s="143"/>
      <c r="R148" s="144">
        <f>SUM(R149:R162)</f>
        <v>0</v>
      </c>
      <c r="S148" s="143"/>
      <c r="T148" s="145">
        <f>SUM(T149:T162)</f>
        <v>0</v>
      </c>
      <c r="AR148" s="138" t="s">
        <v>83</v>
      </c>
      <c r="AT148" s="146" t="s">
        <v>75</v>
      </c>
      <c r="AU148" s="146" t="s">
        <v>76</v>
      </c>
      <c r="AY148" s="138" t="s">
        <v>159</v>
      </c>
      <c r="BK148" s="147">
        <f>SUM(BK149:BK162)</f>
        <v>0</v>
      </c>
    </row>
    <row r="149" spans="1:65" s="2" customFormat="1" ht="16.5" customHeight="1">
      <c r="A149" s="33"/>
      <c r="B149" s="150"/>
      <c r="C149" s="151" t="s">
        <v>221</v>
      </c>
      <c r="D149" s="151" t="s">
        <v>161</v>
      </c>
      <c r="E149" s="152" t="s">
        <v>4527</v>
      </c>
      <c r="F149" s="153" t="s">
        <v>4528</v>
      </c>
      <c r="G149" s="154" t="s">
        <v>325</v>
      </c>
      <c r="H149" s="155">
        <v>1</v>
      </c>
      <c r="I149" s="156"/>
      <c r="J149" s="157">
        <f aca="true" t="shared" si="10" ref="J149:J162"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 aca="true" t="shared" si="11" ref="P149:P162">O149*H149</f>
        <v>0</v>
      </c>
      <c r="Q149" s="161">
        <v>0</v>
      </c>
      <c r="R149" s="161">
        <f aca="true" t="shared" si="12" ref="R149:R162">Q149*H149</f>
        <v>0</v>
      </c>
      <c r="S149" s="161">
        <v>0</v>
      </c>
      <c r="T149" s="162">
        <f aca="true" t="shared" si="13" ref="T149:T162"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 aca="true" t="shared" si="14" ref="BE149:BE162">IF(N149="základní",J149,0)</f>
        <v>0</v>
      </c>
      <c r="BF149" s="164">
        <f aca="true" t="shared" si="15" ref="BF149:BF162">IF(N149="snížená",J149,0)</f>
        <v>0</v>
      </c>
      <c r="BG149" s="164">
        <f aca="true" t="shared" si="16" ref="BG149:BG162">IF(N149="zákl. přenesená",J149,0)</f>
        <v>0</v>
      </c>
      <c r="BH149" s="164">
        <f aca="true" t="shared" si="17" ref="BH149:BH162">IF(N149="sníž. přenesená",J149,0)</f>
        <v>0</v>
      </c>
      <c r="BI149" s="164">
        <f aca="true" t="shared" si="18" ref="BI149:BI162">IF(N149="nulová",J149,0)</f>
        <v>0</v>
      </c>
      <c r="BJ149" s="18" t="s">
        <v>83</v>
      </c>
      <c r="BK149" s="164">
        <f aca="true" t="shared" si="19" ref="BK149:BK162">ROUND(I149*H149,2)</f>
        <v>0</v>
      </c>
      <c r="BL149" s="18" t="s">
        <v>165</v>
      </c>
      <c r="BM149" s="163" t="s">
        <v>308</v>
      </c>
    </row>
    <row r="150" spans="1:65" s="2" customFormat="1" ht="16.5" customHeight="1">
      <c r="A150" s="33"/>
      <c r="B150" s="150"/>
      <c r="C150" s="151" t="s">
        <v>8</v>
      </c>
      <c r="D150" s="151" t="s">
        <v>161</v>
      </c>
      <c r="E150" s="152" t="s">
        <v>4529</v>
      </c>
      <c r="F150" s="153" t="s">
        <v>4530</v>
      </c>
      <c r="G150" s="154" t="s">
        <v>325</v>
      </c>
      <c r="H150" s="155">
        <v>1</v>
      </c>
      <c r="I150" s="156"/>
      <c r="J150" s="157">
        <f t="shared" si="1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83</v>
      </c>
      <c r="AY150" s="18" t="s">
        <v>159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8" t="s">
        <v>83</v>
      </c>
      <c r="BK150" s="164">
        <f t="shared" si="19"/>
        <v>0</v>
      </c>
      <c r="BL150" s="18" t="s">
        <v>165</v>
      </c>
      <c r="BM150" s="163" t="s">
        <v>316</v>
      </c>
    </row>
    <row r="151" spans="1:65" s="2" customFormat="1" ht="16.5" customHeight="1">
      <c r="A151" s="33"/>
      <c r="B151" s="150"/>
      <c r="C151" s="151" t="s">
        <v>237</v>
      </c>
      <c r="D151" s="151" t="s">
        <v>161</v>
      </c>
      <c r="E151" s="152" t="s">
        <v>4531</v>
      </c>
      <c r="F151" s="153" t="s">
        <v>4532</v>
      </c>
      <c r="G151" s="154" t="s">
        <v>325</v>
      </c>
      <c r="H151" s="155">
        <v>3</v>
      </c>
      <c r="I151" s="156"/>
      <c r="J151" s="157">
        <f t="shared" si="10"/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83</v>
      </c>
      <c r="AY151" s="18" t="s">
        <v>159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8" t="s">
        <v>83</v>
      </c>
      <c r="BK151" s="164">
        <f t="shared" si="19"/>
        <v>0</v>
      </c>
      <c r="BL151" s="18" t="s">
        <v>165</v>
      </c>
      <c r="BM151" s="163" t="s">
        <v>327</v>
      </c>
    </row>
    <row r="152" spans="1:65" s="2" customFormat="1" ht="16.5" customHeight="1">
      <c r="A152" s="33"/>
      <c r="B152" s="150"/>
      <c r="C152" s="151" t="s">
        <v>242</v>
      </c>
      <c r="D152" s="151" t="s">
        <v>161</v>
      </c>
      <c r="E152" s="152" t="s">
        <v>4533</v>
      </c>
      <c r="F152" s="153" t="s">
        <v>4534</v>
      </c>
      <c r="G152" s="154" t="s">
        <v>325</v>
      </c>
      <c r="H152" s="155">
        <v>2</v>
      </c>
      <c r="I152" s="156"/>
      <c r="J152" s="157">
        <f t="shared" si="10"/>
        <v>0</v>
      </c>
      <c r="K152" s="158"/>
      <c r="L152" s="34"/>
      <c r="M152" s="159" t="s">
        <v>1</v>
      </c>
      <c r="N152" s="160" t="s">
        <v>41</v>
      </c>
      <c r="O152" s="59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165</v>
      </c>
      <c r="AT152" s="163" t="s">
        <v>161</v>
      </c>
      <c r="AU152" s="163" t="s">
        <v>83</v>
      </c>
      <c r="AY152" s="18" t="s">
        <v>159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8" t="s">
        <v>83</v>
      </c>
      <c r="BK152" s="164">
        <f t="shared" si="19"/>
        <v>0</v>
      </c>
      <c r="BL152" s="18" t="s">
        <v>165</v>
      </c>
      <c r="BM152" s="163" t="s">
        <v>336</v>
      </c>
    </row>
    <row r="153" spans="1:65" s="2" customFormat="1" ht="24.2" customHeight="1">
      <c r="A153" s="33"/>
      <c r="B153" s="150"/>
      <c r="C153" s="151" t="s">
        <v>247</v>
      </c>
      <c r="D153" s="151" t="s">
        <v>161</v>
      </c>
      <c r="E153" s="152" t="s">
        <v>4512</v>
      </c>
      <c r="F153" s="153" t="s">
        <v>4513</v>
      </c>
      <c r="G153" s="154" t="s">
        <v>325</v>
      </c>
      <c r="H153" s="155">
        <v>7</v>
      </c>
      <c r="I153" s="156"/>
      <c r="J153" s="157">
        <f t="shared" si="1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165</v>
      </c>
      <c r="AT153" s="163" t="s">
        <v>161</v>
      </c>
      <c r="AU153" s="163" t="s">
        <v>83</v>
      </c>
      <c r="AY153" s="18" t="s">
        <v>159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83</v>
      </c>
      <c r="BK153" s="164">
        <f t="shared" si="19"/>
        <v>0</v>
      </c>
      <c r="BL153" s="18" t="s">
        <v>165</v>
      </c>
      <c r="BM153" s="163" t="s">
        <v>347</v>
      </c>
    </row>
    <row r="154" spans="1:65" s="2" customFormat="1" ht="24.2" customHeight="1">
      <c r="A154" s="33"/>
      <c r="B154" s="150"/>
      <c r="C154" s="151" t="s">
        <v>252</v>
      </c>
      <c r="D154" s="151" t="s">
        <v>161</v>
      </c>
      <c r="E154" s="152" t="s">
        <v>4514</v>
      </c>
      <c r="F154" s="153" t="s">
        <v>4515</v>
      </c>
      <c r="G154" s="154" t="s">
        <v>325</v>
      </c>
      <c r="H154" s="155">
        <v>44</v>
      </c>
      <c r="I154" s="156"/>
      <c r="J154" s="157">
        <f t="shared" si="1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83</v>
      </c>
      <c r="AY154" s="18" t="s">
        <v>159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83</v>
      </c>
      <c r="BK154" s="164">
        <f t="shared" si="19"/>
        <v>0</v>
      </c>
      <c r="BL154" s="18" t="s">
        <v>165</v>
      </c>
      <c r="BM154" s="163" t="s">
        <v>359</v>
      </c>
    </row>
    <row r="155" spans="1:65" s="2" customFormat="1" ht="16.5" customHeight="1">
      <c r="A155" s="33"/>
      <c r="B155" s="150"/>
      <c r="C155" s="151" t="s">
        <v>258</v>
      </c>
      <c r="D155" s="151" t="s">
        <v>161</v>
      </c>
      <c r="E155" s="152" t="s">
        <v>4535</v>
      </c>
      <c r="F155" s="153" t="s">
        <v>4536</v>
      </c>
      <c r="G155" s="154" t="s">
        <v>325</v>
      </c>
      <c r="H155" s="155">
        <v>1</v>
      </c>
      <c r="I155" s="156"/>
      <c r="J155" s="157">
        <f t="shared" si="10"/>
        <v>0</v>
      </c>
      <c r="K155" s="158"/>
      <c r="L155" s="34"/>
      <c r="M155" s="159" t="s">
        <v>1</v>
      </c>
      <c r="N155" s="160" t="s">
        <v>41</v>
      </c>
      <c r="O155" s="59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83</v>
      </c>
      <c r="BK155" s="164">
        <f t="shared" si="19"/>
        <v>0</v>
      </c>
      <c r="BL155" s="18" t="s">
        <v>165</v>
      </c>
      <c r="BM155" s="163" t="s">
        <v>373</v>
      </c>
    </row>
    <row r="156" spans="1:65" s="2" customFormat="1" ht="16.5" customHeight="1">
      <c r="A156" s="33"/>
      <c r="B156" s="150"/>
      <c r="C156" s="151" t="s">
        <v>7</v>
      </c>
      <c r="D156" s="151" t="s">
        <v>161</v>
      </c>
      <c r="E156" s="152" t="s">
        <v>4537</v>
      </c>
      <c r="F156" s="153" t="s">
        <v>4538</v>
      </c>
      <c r="G156" s="154" t="s">
        <v>325</v>
      </c>
      <c r="H156" s="155">
        <v>3</v>
      </c>
      <c r="I156" s="156"/>
      <c r="J156" s="157">
        <f t="shared" si="10"/>
        <v>0</v>
      </c>
      <c r="K156" s="158"/>
      <c r="L156" s="34"/>
      <c r="M156" s="159" t="s">
        <v>1</v>
      </c>
      <c r="N156" s="160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165</v>
      </c>
      <c r="AT156" s="163" t="s">
        <v>161</v>
      </c>
      <c r="AU156" s="163" t="s">
        <v>83</v>
      </c>
      <c r="AY156" s="18" t="s">
        <v>159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83</v>
      </c>
      <c r="BK156" s="164">
        <f t="shared" si="19"/>
        <v>0</v>
      </c>
      <c r="BL156" s="18" t="s">
        <v>165</v>
      </c>
      <c r="BM156" s="163" t="s">
        <v>386</v>
      </c>
    </row>
    <row r="157" spans="1:65" s="2" customFormat="1" ht="16.5" customHeight="1">
      <c r="A157" s="33"/>
      <c r="B157" s="150"/>
      <c r="C157" s="151" t="s">
        <v>272</v>
      </c>
      <c r="D157" s="151" t="s">
        <v>161</v>
      </c>
      <c r="E157" s="152" t="s">
        <v>4539</v>
      </c>
      <c r="F157" s="153" t="s">
        <v>4540</v>
      </c>
      <c r="G157" s="154" t="s">
        <v>325</v>
      </c>
      <c r="H157" s="155">
        <v>1</v>
      </c>
      <c r="I157" s="156"/>
      <c r="J157" s="157">
        <f t="shared" si="1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83</v>
      </c>
      <c r="BK157" s="164">
        <f t="shared" si="19"/>
        <v>0</v>
      </c>
      <c r="BL157" s="18" t="s">
        <v>165</v>
      </c>
      <c r="BM157" s="163" t="s">
        <v>398</v>
      </c>
    </row>
    <row r="158" spans="1:65" s="2" customFormat="1" ht="16.5" customHeight="1">
      <c r="A158" s="33"/>
      <c r="B158" s="150"/>
      <c r="C158" s="151" t="s">
        <v>279</v>
      </c>
      <c r="D158" s="151" t="s">
        <v>161</v>
      </c>
      <c r="E158" s="152" t="s">
        <v>4541</v>
      </c>
      <c r="F158" s="153" t="s">
        <v>4542</v>
      </c>
      <c r="G158" s="154" t="s">
        <v>325</v>
      </c>
      <c r="H158" s="155">
        <v>1</v>
      </c>
      <c r="I158" s="156"/>
      <c r="J158" s="157">
        <f t="shared" si="1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165</v>
      </c>
      <c r="AT158" s="163" t="s">
        <v>161</v>
      </c>
      <c r="AU158" s="163" t="s">
        <v>83</v>
      </c>
      <c r="AY158" s="18" t="s">
        <v>159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83</v>
      </c>
      <c r="BK158" s="164">
        <f t="shared" si="19"/>
        <v>0</v>
      </c>
      <c r="BL158" s="18" t="s">
        <v>165</v>
      </c>
      <c r="BM158" s="163" t="s">
        <v>407</v>
      </c>
    </row>
    <row r="159" spans="1:65" s="2" customFormat="1" ht="16.5" customHeight="1">
      <c r="A159" s="33"/>
      <c r="B159" s="150"/>
      <c r="C159" s="151" t="s">
        <v>284</v>
      </c>
      <c r="D159" s="151" t="s">
        <v>161</v>
      </c>
      <c r="E159" s="152" t="s">
        <v>4543</v>
      </c>
      <c r="F159" s="153" t="s">
        <v>4544</v>
      </c>
      <c r="G159" s="154" t="s">
        <v>325</v>
      </c>
      <c r="H159" s="155">
        <v>1</v>
      </c>
      <c r="I159" s="156"/>
      <c r="J159" s="157">
        <f t="shared" si="1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165</v>
      </c>
      <c r="AT159" s="163" t="s">
        <v>161</v>
      </c>
      <c r="AU159" s="163" t="s">
        <v>83</v>
      </c>
      <c r="AY159" s="18" t="s">
        <v>159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83</v>
      </c>
      <c r="BK159" s="164">
        <f t="shared" si="19"/>
        <v>0</v>
      </c>
      <c r="BL159" s="18" t="s">
        <v>165</v>
      </c>
      <c r="BM159" s="163" t="s">
        <v>419</v>
      </c>
    </row>
    <row r="160" spans="1:65" s="2" customFormat="1" ht="16.5" customHeight="1">
      <c r="A160" s="33"/>
      <c r="B160" s="150"/>
      <c r="C160" s="151" t="s">
        <v>290</v>
      </c>
      <c r="D160" s="151" t="s">
        <v>161</v>
      </c>
      <c r="E160" s="152" t="s">
        <v>4520</v>
      </c>
      <c r="F160" s="153" t="s">
        <v>4521</v>
      </c>
      <c r="G160" s="154" t="s">
        <v>325</v>
      </c>
      <c r="H160" s="155">
        <v>2</v>
      </c>
      <c r="I160" s="156"/>
      <c r="J160" s="157">
        <f t="shared" si="10"/>
        <v>0</v>
      </c>
      <c r="K160" s="158"/>
      <c r="L160" s="34"/>
      <c r="M160" s="159" t="s">
        <v>1</v>
      </c>
      <c r="N160" s="160" t="s">
        <v>41</v>
      </c>
      <c r="O160" s="59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165</v>
      </c>
      <c r="AT160" s="163" t="s">
        <v>161</v>
      </c>
      <c r="AU160" s="163" t="s">
        <v>83</v>
      </c>
      <c r="AY160" s="18" t="s">
        <v>159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8" t="s">
        <v>83</v>
      </c>
      <c r="BK160" s="164">
        <f t="shared" si="19"/>
        <v>0</v>
      </c>
      <c r="BL160" s="18" t="s">
        <v>165</v>
      </c>
      <c r="BM160" s="163" t="s">
        <v>425</v>
      </c>
    </row>
    <row r="161" spans="1:65" s="2" customFormat="1" ht="21.75" customHeight="1">
      <c r="A161" s="33"/>
      <c r="B161" s="150"/>
      <c r="C161" s="151" t="s">
        <v>296</v>
      </c>
      <c r="D161" s="151" t="s">
        <v>161</v>
      </c>
      <c r="E161" s="152" t="s">
        <v>4522</v>
      </c>
      <c r="F161" s="153" t="s">
        <v>4523</v>
      </c>
      <c r="G161" s="154" t="s">
        <v>325</v>
      </c>
      <c r="H161" s="155">
        <v>2</v>
      </c>
      <c r="I161" s="156"/>
      <c r="J161" s="157">
        <f t="shared" si="10"/>
        <v>0</v>
      </c>
      <c r="K161" s="158"/>
      <c r="L161" s="34"/>
      <c r="M161" s="159" t="s">
        <v>1</v>
      </c>
      <c r="N161" s="160" t="s">
        <v>41</v>
      </c>
      <c r="O161" s="59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8" t="s">
        <v>83</v>
      </c>
      <c r="BK161" s="164">
        <f t="shared" si="19"/>
        <v>0</v>
      </c>
      <c r="BL161" s="18" t="s">
        <v>165</v>
      </c>
      <c r="BM161" s="163" t="s">
        <v>434</v>
      </c>
    </row>
    <row r="162" spans="1:65" s="2" customFormat="1" ht="21.75" customHeight="1">
      <c r="A162" s="33"/>
      <c r="B162" s="150"/>
      <c r="C162" s="151" t="s">
        <v>302</v>
      </c>
      <c r="D162" s="151" t="s">
        <v>161</v>
      </c>
      <c r="E162" s="152" t="s">
        <v>4524</v>
      </c>
      <c r="F162" s="153" t="s">
        <v>4525</v>
      </c>
      <c r="G162" s="154" t="s">
        <v>325</v>
      </c>
      <c r="H162" s="155">
        <v>3</v>
      </c>
      <c r="I162" s="156"/>
      <c r="J162" s="157">
        <f t="shared" si="10"/>
        <v>0</v>
      </c>
      <c r="K162" s="158"/>
      <c r="L162" s="34"/>
      <c r="M162" s="159" t="s">
        <v>1</v>
      </c>
      <c r="N162" s="160" t="s">
        <v>41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165</v>
      </c>
      <c r="AT162" s="163" t="s">
        <v>161</v>
      </c>
      <c r="AU162" s="163" t="s">
        <v>83</v>
      </c>
      <c r="AY162" s="18" t="s">
        <v>159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83</v>
      </c>
      <c r="BK162" s="164">
        <f t="shared" si="19"/>
        <v>0</v>
      </c>
      <c r="BL162" s="18" t="s">
        <v>165</v>
      </c>
      <c r="BM162" s="163" t="s">
        <v>441</v>
      </c>
    </row>
    <row r="163" spans="2:63" s="12" customFormat="1" ht="25.9" customHeight="1">
      <c r="B163" s="137"/>
      <c r="D163" s="138" t="s">
        <v>75</v>
      </c>
      <c r="E163" s="139" t="s">
        <v>3568</v>
      </c>
      <c r="F163" s="139" t="s">
        <v>4466</v>
      </c>
      <c r="I163" s="140"/>
      <c r="J163" s="141">
        <f>BK163</f>
        <v>0</v>
      </c>
      <c r="L163" s="137"/>
      <c r="M163" s="142"/>
      <c r="N163" s="143"/>
      <c r="O163" s="143"/>
      <c r="P163" s="144">
        <f>SUM(P164:P173)</f>
        <v>0</v>
      </c>
      <c r="Q163" s="143"/>
      <c r="R163" s="144">
        <f>SUM(R164:R173)</f>
        <v>0</v>
      </c>
      <c r="S163" s="143"/>
      <c r="T163" s="145">
        <f>SUM(T164:T173)</f>
        <v>0</v>
      </c>
      <c r="AR163" s="138" t="s">
        <v>83</v>
      </c>
      <c r="AT163" s="146" t="s">
        <v>75</v>
      </c>
      <c r="AU163" s="146" t="s">
        <v>76</v>
      </c>
      <c r="AY163" s="138" t="s">
        <v>159</v>
      </c>
      <c r="BK163" s="147">
        <f>SUM(BK164:BK173)</f>
        <v>0</v>
      </c>
    </row>
    <row r="164" spans="1:65" s="2" customFormat="1" ht="16.5" customHeight="1">
      <c r="A164" s="33"/>
      <c r="B164" s="150"/>
      <c r="C164" s="151" t="s">
        <v>308</v>
      </c>
      <c r="D164" s="151" t="s">
        <v>161</v>
      </c>
      <c r="E164" s="152" t="s">
        <v>4545</v>
      </c>
      <c r="F164" s="153" t="s">
        <v>4546</v>
      </c>
      <c r="G164" s="154" t="s">
        <v>325</v>
      </c>
      <c r="H164" s="155">
        <v>1</v>
      </c>
      <c r="I164" s="156"/>
      <c r="J164" s="157">
        <f aca="true" t="shared" si="20" ref="J164:J173"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 aca="true" t="shared" si="21" ref="P164:P173">O164*H164</f>
        <v>0</v>
      </c>
      <c r="Q164" s="161">
        <v>0</v>
      </c>
      <c r="R164" s="161">
        <f aca="true" t="shared" si="22" ref="R164:R173">Q164*H164</f>
        <v>0</v>
      </c>
      <c r="S164" s="161">
        <v>0</v>
      </c>
      <c r="T164" s="162">
        <f aca="true" t="shared" si="23" ref="T164:T173"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165</v>
      </c>
      <c r="AT164" s="163" t="s">
        <v>161</v>
      </c>
      <c r="AU164" s="163" t="s">
        <v>83</v>
      </c>
      <c r="AY164" s="18" t="s">
        <v>159</v>
      </c>
      <c r="BE164" s="164">
        <f aca="true" t="shared" si="24" ref="BE164:BE173">IF(N164="základní",J164,0)</f>
        <v>0</v>
      </c>
      <c r="BF164" s="164">
        <f aca="true" t="shared" si="25" ref="BF164:BF173">IF(N164="snížená",J164,0)</f>
        <v>0</v>
      </c>
      <c r="BG164" s="164">
        <f aca="true" t="shared" si="26" ref="BG164:BG173">IF(N164="zákl. přenesená",J164,0)</f>
        <v>0</v>
      </c>
      <c r="BH164" s="164">
        <f aca="true" t="shared" si="27" ref="BH164:BH173">IF(N164="sníž. přenesená",J164,0)</f>
        <v>0</v>
      </c>
      <c r="BI164" s="164">
        <f aca="true" t="shared" si="28" ref="BI164:BI173">IF(N164="nulová",J164,0)</f>
        <v>0</v>
      </c>
      <c r="BJ164" s="18" t="s">
        <v>83</v>
      </c>
      <c r="BK164" s="164">
        <f aca="true" t="shared" si="29" ref="BK164:BK173">ROUND(I164*H164,2)</f>
        <v>0</v>
      </c>
      <c r="BL164" s="18" t="s">
        <v>165</v>
      </c>
      <c r="BM164" s="163" t="s">
        <v>449</v>
      </c>
    </row>
    <row r="165" spans="1:65" s="2" customFormat="1" ht="21.75" customHeight="1">
      <c r="A165" s="33"/>
      <c r="B165" s="150"/>
      <c r="C165" s="151" t="s">
        <v>313</v>
      </c>
      <c r="D165" s="151" t="s">
        <v>161</v>
      </c>
      <c r="E165" s="152" t="s">
        <v>4502</v>
      </c>
      <c r="F165" s="153" t="s">
        <v>4503</v>
      </c>
      <c r="G165" s="154" t="s">
        <v>325</v>
      </c>
      <c r="H165" s="155">
        <v>1</v>
      </c>
      <c r="I165" s="156"/>
      <c r="J165" s="157">
        <f t="shared" si="20"/>
        <v>0</v>
      </c>
      <c r="K165" s="158"/>
      <c r="L165" s="34"/>
      <c r="M165" s="159" t="s">
        <v>1</v>
      </c>
      <c r="N165" s="160" t="s">
        <v>41</v>
      </c>
      <c r="O165" s="59"/>
      <c r="P165" s="161">
        <f t="shared" si="21"/>
        <v>0</v>
      </c>
      <c r="Q165" s="161">
        <v>0</v>
      </c>
      <c r="R165" s="161">
        <f t="shared" si="22"/>
        <v>0</v>
      </c>
      <c r="S165" s="161">
        <v>0</v>
      </c>
      <c r="T165" s="162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83</v>
      </c>
      <c r="AY165" s="18" t="s">
        <v>159</v>
      </c>
      <c r="BE165" s="164">
        <f t="shared" si="24"/>
        <v>0</v>
      </c>
      <c r="BF165" s="164">
        <f t="shared" si="25"/>
        <v>0</v>
      </c>
      <c r="BG165" s="164">
        <f t="shared" si="26"/>
        <v>0</v>
      </c>
      <c r="BH165" s="164">
        <f t="shared" si="27"/>
        <v>0</v>
      </c>
      <c r="BI165" s="164">
        <f t="shared" si="28"/>
        <v>0</v>
      </c>
      <c r="BJ165" s="18" t="s">
        <v>83</v>
      </c>
      <c r="BK165" s="164">
        <f t="shared" si="29"/>
        <v>0</v>
      </c>
      <c r="BL165" s="18" t="s">
        <v>165</v>
      </c>
      <c r="BM165" s="163" t="s">
        <v>462</v>
      </c>
    </row>
    <row r="166" spans="1:65" s="2" customFormat="1" ht="21.75" customHeight="1">
      <c r="A166" s="33"/>
      <c r="B166" s="150"/>
      <c r="C166" s="151" t="s">
        <v>316</v>
      </c>
      <c r="D166" s="151" t="s">
        <v>161</v>
      </c>
      <c r="E166" s="152" t="s">
        <v>4504</v>
      </c>
      <c r="F166" s="153" t="s">
        <v>4505</v>
      </c>
      <c r="G166" s="154" t="s">
        <v>325</v>
      </c>
      <c r="H166" s="155">
        <v>1</v>
      </c>
      <c r="I166" s="156"/>
      <c r="J166" s="157">
        <f t="shared" si="2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21"/>
        <v>0</v>
      </c>
      <c r="Q166" s="161">
        <v>0</v>
      </c>
      <c r="R166" s="161">
        <f t="shared" si="22"/>
        <v>0</v>
      </c>
      <c r="S166" s="161">
        <v>0</v>
      </c>
      <c r="T166" s="162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83</v>
      </c>
      <c r="AY166" s="18" t="s">
        <v>159</v>
      </c>
      <c r="BE166" s="164">
        <f t="shared" si="24"/>
        <v>0</v>
      </c>
      <c r="BF166" s="164">
        <f t="shared" si="25"/>
        <v>0</v>
      </c>
      <c r="BG166" s="164">
        <f t="shared" si="26"/>
        <v>0</v>
      </c>
      <c r="BH166" s="164">
        <f t="shared" si="27"/>
        <v>0</v>
      </c>
      <c r="BI166" s="164">
        <f t="shared" si="28"/>
        <v>0</v>
      </c>
      <c r="BJ166" s="18" t="s">
        <v>83</v>
      </c>
      <c r="BK166" s="164">
        <f t="shared" si="29"/>
        <v>0</v>
      </c>
      <c r="BL166" s="18" t="s">
        <v>165</v>
      </c>
      <c r="BM166" s="163" t="s">
        <v>475</v>
      </c>
    </row>
    <row r="167" spans="1:65" s="2" customFormat="1" ht="16.5" customHeight="1">
      <c r="A167" s="33"/>
      <c r="B167" s="150"/>
      <c r="C167" s="151" t="s">
        <v>322</v>
      </c>
      <c r="D167" s="151" t="s">
        <v>161</v>
      </c>
      <c r="E167" s="152" t="s">
        <v>4547</v>
      </c>
      <c r="F167" s="153" t="s">
        <v>4548</v>
      </c>
      <c r="G167" s="154" t="s">
        <v>325</v>
      </c>
      <c r="H167" s="155">
        <v>1</v>
      </c>
      <c r="I167" s="156"/>
      <c r="J167" s="157">
        <f t="shared" si="20"/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si="21"/>
        <v>0</v>
      </c>
      <c r="Q167" s="161">
        <v>0</v>
      </c>
      <c r="R167" s="161">
        <f t="shared" si="22"/>
        <v>0</v>
      </c>
      <c r="S167" s="161">
        <v>0</v>
      </c>
      <c r="T167" s="162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 t="shared" si="24"/>
        <v>0</v>
      </c>
      <c r="BF167" s="164">
        <f t="shared" si="25"/>
        <v>0</v>
      </c>
      <c r="BG167" s="164">
        <f t="shared" si="26"/>
        <v>0</v>
      </c>
      <c r="BH167" s="164">
        <f t="shared" si="27"/>
        <v>0</v>
      </c>
      <c r="BI167" s="164">
        <f t="shared" si="28"/>
        <v>0</v>
      </c>
      <c r="BJ167" s="18" t="s">
        <v>83</v>
      </c>
      <c r="BK167" s="164">
        <f t="shared" si="29"/>
        <v>0</v>
      </c>
      <c r="BL167" s="18" t="s">
        <v>165</v>
      </c>
      <c r="BM167" s="163" t="s">
        <v>488</v>
      </c>
    </row>
    <row r="168" spans="1:65" s="2" customFormat="1" ht="24.2" customHeight="1">
      <c r="A168" s="33"/>
      <c r="B168" s="150"/>
      <c r="C168" s="151" t="s">
        <v>327</v>
      </c>
      <c r="D168" s="151" t="s">
        <v>161</v>
      </c>
      <c r="E168" s="152" t="s">
        <v>4512</v>
      </c>
      <c r="F168" s="153" t="s">
        <v>4513</v>
      </c>
      <c r="G168" s="154" t="s">
        <v>325</v>
      </c>
      <c r="H168" s="155">
        <v>3</v>
      </c>
      <c r="I168" s="156"/>
      <c r="J168" s="157">
        <f t="shared" si="2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21"/>
        <v>0</v>
      </c>
      <c r="Q168" s="161">
        <v>0</v>
      </c>
      <c r="R168" s="161">
        <f t="shared" si="22"/>
        <v>0</v>
      </c>
      <c r="S168" s="161">
        <v>0</v>
      </c>
      <c r="T168" s="162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83</v>
      </c>
      <c r="AY168" s="18" t="s">
        <v>159</v>
      </c>
      <c r="BE168" s="164">
        <f t="shared" si="24"/>
        <v>0</v>
      </c>
      <c r="BF168" s="164">
        <f t="shared" si="25"/>
        <v>0</v>
      </c>
      <c r="BG168" s="164">
        <f t="shared" si="26"/>
        <v>0</v>
      </c>
      <c r="BH168" s="164">
        <f t="shared" si="27"/>
        <v>0</v>
      </c>
      <c r="BI168" s="164">
        <f t="shared" si="28"/>
        <v>0</v>
      </c>
      <c r="BJ168" s="18" t="s">
        <v>83</v>
      </c>
      <c r="BK168" s="164">
        <f t="shared" si="29"/>
        <v>0</v>
      </c>
      <c r="BL168" s="18" t="s">
        <v>165</v>
      </c>
      <c r="BM168" s="163" t="s">
        <v>498</v>
      </c>
    </row>
    <row r="169" spans="1:65" s="2" customFormat="1" ht="24.2" customHeight="1">
      <c r="A169" s="33"/>
      <c r="B169" s="150"/>
      <c r="C169" s="151" t="s">
        <v>332</v>
      </c>
      <c r="D169" s="151" t="s">
        <v>161</v>
      </c>
      <c r="E169" s="152" t="s">
        <v>4514</v>
      </c>
      <c r="F169" s="153" t="s">
        <v>4515</v>
      </c>
      <c r="G169" s="154" t="s">
        <v>325</v>
      </c>
      <c r="H169" s="155">
        <v>9</v>
      </c>
      <c r="I169" s="156"/>
      <c r="J169" s="157">
        <f t="shared" si="2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21"/>
        <v>0</v>
      </c>
      <c r="Q169" s="161">
        <v>0</v>
      </c>
      <c r="R169" s="161">
        <f t="shared" si="22"/>
        <v>0</v>
      </c>
      <c r="S169" s="161">
        <v>0</v>
      </c>
      <c r="T169" s="162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18" t="s">
        <v>83</v>
      </c>
      <c r="BK169" s="164">
        <f t="shared" si="29"/>
        <v>0</v>
      </c>
      <c r="BL169" s="18" t="s">
        <v>165</v>
      </c>
      <c r="BM169" s="163" t="s">
        <v>510</v>
      </c>
    </row>
    <row r="170" spans="1:65" s="2" customFormat="1" ht="16.5" customHeight="1">
      <c r="A170" s="33"/>
      <c r="B170" s="150"/>
      <c r="C170" s="151" t="s">
        <v>336</v>
      </c>
      <c r="D170" s="151" t="s">
        <v>161</v>
      </c>
      <c r="E170" s="152" t="s">
        <v>4518</v>
      </c>
      <c r="F170" s="153" t="s">
        <v>4519</v>
      </c>
      <c r="G170" s="154" t="s">
        <v>325</v>
      </c>
      <c r="H170" s="155">
        <v>3</v>
      </c>
      <c r="I170" s="156"/>
      <c r="J170" s="157">
        <f t="shared" si="2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21"/>
        <v>0</v>
      </c>
      <c r="Q170" s="161">
        <v>0</v>
      </c>
      <c r="R170" s="161">
        <f t="shared" si="22"/>
        <v>0</v>
      </c>
      <c r="S170" s="161">
        <v>0</v>
      </c>
      <c r="T170" s="162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165</v>
      </c>
      <c r="AT170" s="163" t="s">
        <v>161</v>
      </c>
      <c r="AU170" s="163" t="s">
        <v>83</v>
      </c>
      <c r="AY170" s="18" t="s">
        <v>159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18" t="s">
        <v>83</v>
      </c>
      <c r="BK170" s="164">
        <f t="shared" si="29"/>
        <v>0</v>
      </c>
      <c r="BL170" s="18" t="s">
        <v>165</v>
      </c>
      <c r="BM170" s="163" t="s">
        <v>521</v>
      </c>
    </row>
    <row r="171" spans="1:65" s="2" customFormat="1" ht="16.5" customHeight="1">
      <c r="A171" s="33"/>
      <c r="B171" s="150"/>
      <c r="C171" s="151" t="s">
        <v>341</v>
      </c>
      <c r="D171" s="151" t="s">
        <v>161</v>
      </c>
      <c r="E171" s="152" t="s">
        <v>4520</v>
      </c>
      <c r="F171" s="153" t="s">
        <v>4521</v>
      </c>
      <c r="G171" s="154" t="s">
        <v>325</v>
      </c>
      <c r="H171" s="155">
        <v>1</v>
      </c>
      <c r="I171" s="156"/>
      <c r="J171" s="157">
        <f t="shared" si="20"/>
        <v>0</v>
      </c>
      <c r="K171" s="158"/>
      <c r="L171" s="34"/>
      <c r="M171" s="159" t="s">
        <v>1</v>
      </c>
      <c r="N171" s="160" t="s">
        <v>41</v>
      </c>
      <c r="O171" s="59"/>
      <c r="P171" s="161">
        <f t="shared" si="21"/>
        <v>0</v>
      </c>
      <c r="Q171" s="161">
        <v>0</v>
      </c>
      <c r="R171" s="161">
        <f t="shared" si="22"/>
        <v>0</v>
      </c>
      <c r="S171" s="161">
        <v>0</v>
      </c>
      <c r="T171" s="162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165</v>
      </c>
      <c r="AT171" s="163" t="s">
        <v>161</v>
      </c>
      <c r="AU171" s="163" t="s">
        <v>83</v>
      </c>
      <c r="AY171" s="18" t="s">
        <v>159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18" t="s">
        <v>83</v>
      </c>
      <c r="BK171" s="164">
        <f t="shared" si="29"/>
        <v>0</v>
      </c>
      <c r="BL171" s="18" t="s">
        <v>165</v>
      </c>
      <c r="BM171" s="163" t="s">
        <v>529</v>
      </c>
    </row>
    <row r="172" spans="1:65" s="2" customFormat="1" ht="21.75" customHeight="1">
      <c r="A172" s="33"/>
      <c r="B172" s="150"/>
      <c r="C172" s="151" t="s">
        <v>347</v>
      </c>
      <c r="D172" s="151" t="s">
        <v>161</v>
      </c>
      <c r="E172" s="152" t="s">
        <v>4522</v>
      </c>
      <c r="F172" s="153" t="s">
        <v>4523</v>
      </c>
      <c r="G172" s="154" t="s">
        <v>325</v>
      </c>
      <c r="H172" s="155">
        <v>1</v>
      </c>
      <c r="I172" s="156"/>
      <c r="J172" s="157">
        <f t="shared" si="20"/>
        <v>0</v>
      </c>
      <c r="K172" s="158"/>
      <c r="L172" s="34"/>
      <c r="M172" s="159" t="s">
        <v>1</v>
      </c>
      <c r="N172" s="160" t="s">
        <v>41</v>
      </c>
      <c r="O172" s="59"/>
      <c r="P172" s="161">
        <f t="shared" si="21"/>
        <v>0</v>
      </c>
      <c r="Q172" s="161">
        <v>0</v>
      </c>
      <c r="R172" s="161">
        <f t="shared" si="22"/>
        <v>0</v>
      </c>
      <c r="S172" s="161">
        <v>0</v>
      </c>
      <c r="T172" s="162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165</v>
      </c>
      <c r="AT172" s="163" t="s">
        <v>161</v>
      </c>
      <c r="AU172" s="163" t="s">
        <v>83</v>
      </c>
      <c r="AY172" s="18" t="s">
        <v>159</v>
      </c>
      <c r="BE172" s="164">
        <f t="shared" si="24"/>
        <v>0</v>
      </c>
      <c r="BF172" s="164">
        <f t="shared" si="25"/>
        <v>0</v>
      </c>
      <c r="BG172" s="164">
        <f t="shared" si="26"/>
        <v>0</v>
      </c>
      <c r="BH172" s="164">
        <f t="shared" si="27"/>
        <v>0</v>
      </c>
      <c r="BI172" s="164">
        <f t="shared" si="28"/>
        <v>0</v>
      </c>
      <c r="BJ172" s="18" t="s">
        <v>83</v>
      </c>
      <c r="BK172" s="164">
        <f t="shared" si="29"/>
        <v>0</v>
      </c>
      <c r="BL172" s="18" t="s">
        <v>165</v>
      </c>
      <c r="BM172" s="163" t="s">
        <v>852</v>
      </c>
    </row>
    <row r="173" spans="1:65" s="2" customFormat="1" ht="21.75" customHeight="1">
      <c r="A173" s="33"/>
      <c r="B173" s="150"/>
      <c r="C173" s="151" t="s">
        <v>352</v>
      </c>
      <c r="D173" s="151" t="s">
        <v>161</v>
      </c>
      <c r="E173" s="152" t="s">
        <v>4524</v>
      </c>
      <c r="F173" s="153" t="s">
        <v>4525</v>
      </c>
      <c r="G173" s="154" t="s">
        <v>325</v>
      </c>
      <c r="H173" s="155">
        <v>1</v>
      </c>
      <c r="I173" s="156"/>
      <c r="J173" s="157">
        <f t="shared" si="20"/>
        <v>0</v>
      </c>
      <c r="K173" s="158"/>
      <c r="L173" s="34"/>
      <c r="M173" s="159" t="s">
        <v>1</v>
      </c>
      <c r="N173" s="160" t="s">
        <v>41</v>
      </c>
      <c r="O173" s="59"/>
      <c r="P173" s="161">
        <f t="shared" si="21"/>
        <v>0</v>
      </c>
      <c r="Q173" s="161">
        <v>0</v>
      </c>
      <c r="R173" s="161">
        <f t="shared" si="22"/>
        <v>0</v>
      </c>
      <c r="S173" s="161">
        <v>0</v>
      </c>
      <c r="T173" s="162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83</v>
      </c>
      <c r="AY173" s="18" t="s">
        <v>159</v>
      </c>
      <c r="BE173" s="164">
        <f t="shared" si="24"/>
        <v>0</v>
      </c>
      <c r="BF173" s="164">
        <f t="shared" si="25"/>
        <v>0</v>
      </c>
      <c r="BG173" s="164">
        <f t="shared" si="26"/>
        <v>0</v>
      </c>
      <c r="BH173" s="164">
        <f t="shared" si="27"/>
        <v>0</v>
      </c>
      <c r="BI173" s="164">
        <f t="shared" si="28"/>
        <v>0</v>
      </c>
      <c r="BJ173" s="18" t="s">
        <v>83</v>
      </c>
      <c r="BK173" s="164">
        <f t="shared" si="29"/>
        <v>0</v>
      </c>
      <c r="BL173" s="18" t="s">
        <v>165</v>
      </c>
      <c r="BM173" s="163" t="s">
        <v>864</v>
      </c>
    </row>
    <row r="174" spans="2:63" s="12" customFormat="1" ht="25.9" customHeight="1">
      <c r="B174" s="137"/>
      <c r="D174" s="138" t="s">
        <v>75</v>
      </c>
      <c r="E174" s="139" t="s">
        <v>3572</v>
      </c>
      <c r="F174" s="139" t="s">
        <v>4470</v>
      </c>
      <c r="I174" s="140"/>
      <c r="J174" s="141">
        <f>BK174</f>
        <v>0</v>
      </c>
      <c r="L174" s="137"/>
      <c r="M174" s="142"/>
      <c r="N174" s="143"/>
      <c r="O174" s="143"/>
      <c r="P174" s="144">
        <f>SUM(P175:P180)</f>
        <v>0</v>
      </c>
      <c r="Q174" s="143"/>
      <c r="R174" s="144">
        <f>SUM(R175:R180)</f>
        <v>0</v>
      </c>
      <c r="S174" s="143"/>
      <c r="T174" s="145">
        <f>SUM(T175:T180)</f>
        <v>0</v>
      </c>
      <c r="AR174" s="138" t="s">
        <v>83</v>
      </c>
      <c r="AT174" s="146" t="s">
        <v>75</v>
      </c>
      <c r="AU174" s="146" t="s">
        <v>76</v>
      </c>
      <c r="AY174" s="138" t="s">
        <v>159</v>
      </c>
      <c r="BK174" s="147">
        <f>SUM(BK175:BK180)</f>
        <v>0</v>
      </c>
    </row>
    <row r="175" spans="1:65" s="2" customFormat="1" ht="16.5" customHeight="1">
      <c r="A175" s="33"/>
      <c r="B175" s="150"/>
      <c r="C175" s="151" t="s">
        <v>359</v>
      </c>
      <c r="D175" s="151" t="s">
        <v>161</v>
      </c>
      <c r="E175" s="152" t="s">
        <v>4549</v>
      </c>
      <c r="F175" s="153" t="s">
        <v>4550</v>
      </c>
      <c r="G175" s="154" t="s">
        <v>325</v>
      </c>
      <c r="H175" s="155">
        <v>1</v>
      </c>
      <c r="I175" s="156"/>
      <c r="J175" s="157">
        <f aca="true" t="shared" si="30" ref="J175:J180"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 aca="true" t="shared" si="31" ref="P175:P180">O175*H175</f>
        <v>0</v>
      </c>
      <c r="Q175" s="161">
        <v>0</v>
      </c>
      <c r="R175" s="161">
        <f aca="true" t="shared" si="32" ref="R175:R180">Q175*H175</f>
        <v>0</v>
      </c>
      <c r="S175" s="161">
        <v>0</v>
      </c>
      <c r="T175" s="162">
        <f aca="true" t="shared" si="33" ref="T175:T180"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165</v>
      </c>
      <c r="AT175" s="163" t="s">
        <v>161</v>
      </c>
      <c r="AU175" s="163" t="s">
        <v>83</v>
      </c>
      <c r="AY175" s="18" t="s">
        <v>159</v>
      </c>
      <c r="BE175" s="164">
        <f aca="true" t="shared" si="34" ref="BE175:BE180">IF(N175="základní",J175,0)</f>
        <v>0</v>
      </c>
      <c r="BF175" s="164">
        <f aca="true" t="shared" si="35" ref="BF175:BF180">IF(N175="snížená",J175,0)</f>
        <v>0</v>
      </c>
      <c r="BG175" s="164">
        <f aca="true" t="shared" si="36" ref="BG175:BG180">IF(N175="zákl. přenesená",J175,0)</f>
        <v>0</v>
      </c>
      <c r="BH175" s="164">
        <f aca="true" t="shared" si="37" ref="BH175:BH180">IF(N175="sníž. přenesená",J175,0)</f>
        <v>0</v>
      </c>
      <c r="BI175" s="164">
        <f aca="true" t="shared" si="38" ref="BI175:BI180">IF(N175="nulová",J175,0)</f>
        <v>0</v>
      </c>
      <c r="BJ175" s="18" t="s">
        <v>83</v>
      </c>
      <c r="BK175" s="164">
        <f aca="true" t="shared" si="39" ref="BK175:BK180">ROUND(I175*H175,2)</f>
        <v>0</v>
      </c>
      <c r="BL175" s="18" t="s">
        <v>165</v>
      </c>
      <c r="BM175" s="163" t="s">
        <v>874</v>
      </c>
    </row>
    <row r="176" spans="1:65" s="2" customFormat="1" ht="16.5" customHeight="1">
      <c r="A176" s="33"/>
      <c r="B176" s="150"/>
      <c r="C176" s="151" t="s">
        <v>368</v>
      </c>
      <c r="D176" s="151" t="s">
        <v>161</v>
      </c>
      <c r="E176" s="152" t="s">
        <v>4551</v>
      </c>
      <c r="F176" s="153" t="s">
        <v>4552</v>
      </c>
      <c r="G176" s="154" t="s">
        <v>325</v>
      </c>
      <c r="H176" s="155">
        <v>1</v>
      </c>
      <c r="I176" s="156"/>
      <c r="J176" s="157">
        <f t="shared" si="30"/>
        <v>0</v>
      </c>
      <c r="K176" s="158"/>
      <c r="L176" s="34"/>
      <c r="M176" s="159" t="s">
        <v>1</v>
      </c>
      <c r="N176" s="160" t="s">
        <v>41</v>
      </c>
      <c r="O176" s="59"/>
      <c r="P176" s="161">
        <f t="shared" si="31"/>
        <v>0</v>
      </c>
      <c r="Q176" s="161">
        <v>0</v>
      </c>
      <c r="R176" s="161">
        <f t="shared" si="32"/>
        <v>0</v>
      </c>
      <c r="S176" s="161">
        <v>0</v>
      </c>
      <c r="T176" s="162">
        <f t="shared" si="3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165</v>
      </c>
      <c r="AT176" s="163" t="s">
        <v>161</v>
      </c>
      <c r="AU176" s="163" t="s">
        <v>83</v>
      </c>
      <c r="AY176" s="18" t="s">
        <v>159</v>
      </c>
      <c r="BE176" s="164">
        <f t="shared" si="34"/>
        <v>0</v>
      </c>
      <c r="BF176" s="164">
        <f t="shared" si="35"/>
        <v>0</v>
      </c>
      <c r="BG176" s="164">
        <f t="shared" si="36"/>
        <v>0</v>
      </c>
      <c r="BH176" s="164">
        <f t="shared" si="37"/>
        <v>0</v>
      </c>
      <c r="BI176" s="164">
        <f t="shared" si="38"/>
        <v>0</v>
      </c>
      <c r="BJ176" s="18" t="s">
        <v>83</v>
      </c>
      <c r="BK176" s="164">
        <f t="shared" si="39"/>
        <v>0</v>
      </c>
      <c r="BL176" s="18" t="s">
        <v>165</v>
      </c>
      <c r="BM176" s="163" t="s">
        <v>883</v>
      </c>
    </row>
    <row r="177" spans="1:65" s="2" customFormat="1" ht="16.5" customHeight="1">
      <c r="A177" s="33"/>
      <c r="B177" s="150"/>
      <c r="C177" s="151" t="s">
        <v>373</v>
      </c>
      <c r="D177" s="151" t="s">
        <v>161</v>
      </c>
      <c r="E177" s="152" t="s">
        <v>4506</v>
      </c>
      <c r="F177" s="153" t="s">
        <v>4507</v>
      </c>
      <c r="G177" s="154" t="s">
        <v>325</v>
      </c>
      <c r="H177" s="155">
        <v>9</v>
      </c>
      <c r="I177" s="156"/>
      <c r="J177" s="157">
        <f t="shared" si="30"/>
        <v>0</v>
      </c>
      <c r="K177" s="158"/>
      <c r="L177" s="34"/>
      <c r="M177" s="159" t="s">
        <v>1</v>
      </c>
      <c r="N177" s="160" t="s">
        <v>41</v>
      </c>
      <c r="O177" s="59"/>
      <c r="P177" s="161">
        <f t="shared" si="31"/>
        <v>0</v>
      </c>
      <c r="Q177" s="161">
        <v>0</v>
      </c>
      <c r="R177" s="161">
        <f t="shared" si="32"/>
        <v>0</v>
      </c>
      <c r="S177" s="161">
        <v>0</v>
      </c>
      <c r="T177" s="162">
        <f t="shared" si="3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165</v>
      </c>
      <c r="AT177" s="163" t="s">
        <v>161</v>
      </c>
      <c r="AU177" s="163" t="s">
        <v>83</v>
      </c>
      <c r="AY177" s="18" t="s">
        <v>159</v>
      </c>
      <c r="BE177" s="164">
        <f t="shared" si="34"/>
        <v>0</v>
      </c>
      <c r="BF177" s="164">
        <f t="shared" si="35"/>
        <v>0</v>
      </c>
      <c r="BG177" s="164">
        <f t="shared" si="36"/>
        <v>0</v>
      </c>
      <c r="BH177" s="164">
        <f t="shared" si="37"/>
        <v>0</v>
      </c>
      <c r="BI177" s="164">
        <f t="shared" si="38"/>
        <v>0</v>
      </c>
      <c r="BJ177" s="18" t="s">
        <v>83</v>
      </c>
      <c r="BK177" s="164">
        <f t="shared" si="39"/>
        <v>0</v>
      </c>
      <c r="BL177" s="18" t="s">
        <v>165</v>
      </c>
      <c r="BM177" s="163" t="s">
        <v>894</v>
      </c>
    </row>
    <row r="178" spans="1:65" s="2" customFormat="1" ht="16.5" customHeight="1">
      <c r="A178" s="33"/>
      <c r="B178" s="150"/>
      <c r="C178" s="151" t="s">
        <v>379</v>
      </c>
      <c r="D178" s="151" t="s">
        <v>161</v>
      </c>
      <c r="E178" s="152" t="s">
        <v>4553</v>
      </c>
      <c r="F178" s="153" t="s">
        <v>4554</v>
      </c>
      <c r="G178" s="154" t="s">
        <v>325</v>
      </c>
      <c r="H178" s="155">
        <v>1</v>
      </c>
      <c r="I178" s="156"/>
      <c r="J178" s="157">
        <f t="shared" si="30"/>
        <v>0</v>
      </c>
      <c r="K178" s="158"/>
      <c r="L178" s="34"/>
      <c r="M178" s="159" t="s">
        <v>1</v>
      </c>
      <c r="N178" s="160" t="s">
        <v>41</v>
      </c>
      <c r="O178" s="59"/>
      <c r="P178" s="161">
        <f t="shared" si="31"/>
        <v>0</v>
      </c>
      <c r="Q178" s="161">
        <v>0</v>
      </c>
      <c r="R178" s="161">
        <f t="shared" si="32"/>
        <v>0</v>
      </c>
      <c r="S178" s="161">
        <v>0</v>
      </c>
      <c r="T178" s="162">
        <f t="shared" si="3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165</v>
      </c>
      <c r="AT178" s="163" t="s">
        <v>161</v>
      </c>
      <c r="AU178" s="163" t="s">
        <v>83</v>
      </c>
      <c r="AY178" s="18" t="s">
        <v>159</v>
      </c>
      <c r="BE178" s="164">
        <f t="shared" si="34"/>
        <v>0</v>
      </c>
      <c r="BF178" s="164">
        <f t="shared" si="35"/>
        <v>0</v>
      </c>
      <c r="BG178" s="164">
        <f t="shared" si="36"/>
        <v>0</v>
      </c>
      <c r="BH178" s="164">
        <f t="shared" si="37"/>
        <v>0</v>
      </c>
      <c r="BI178" s="164">
        <f t="shared" si="38"/>
        <v>0</v>
      </c>
      <c r="BJ178" s="18" t="s">
        <v>83</v>
      </c>
      <c r="BK178" s="164">
        <f t="shared" si="39"/>
        <v>0</v>
      </c>
      <c r="BL178" s="18" t="s">
        <v>165</v>
      </c>
      <c r="BM178" s="163" t="s">
        <v>903</v>
      </c>
    </row>
    <row r="179" spans="1:65" s="2" customFormat="1" ht="16.5" customHeight="1">
      <c r="A179" s="33"/>
      <c r="B179" s="150"/>
      <c r="C179" s="151" t="s">
        <v>386</v>
      </c>
      <c r="D179" s="151" t="s">
        <v>161</v>
      </c>
      <c r="E179" s="152" t="s">
        <v>4520</v>
      </c>
      <c r="F179" s="153" t="s">
        <v>4521</v>
      </c>
      <c r="G179" s="154" t="s">
        <v>325</v>
      </c>
      <c r="H179" s="155">
        <v>2</v>
      </c>
      <c r="I179" s="156"/>
      <c r="J179" s="157">
        <f t="shared" si="30"/>
        <v>0</v>
      </c>
      <c r="K179" s="158"/>
      <c r="L179" s="34"/>
      <c r="M179" s="159" t="s">
        <v>1</v>
      </c>
      <c r="N179" s="160" t="s">
        <v>41</v>
      </c>
      <c r="O179" s="59"/>
      <c r="P179" s="161">
        <f t="shared" si="31"/>
        <v>0</v>
      </c>
      <c r="Q179" s="161">
        <v>0</v>
      </c>
      <c r="R179" s="161">
        <f t="shared" si="32"/>
        <v>0</v>
      </c>
      <c r="S179" s="161">
        <v>0</v>
      </c>
      <c r="T179" s="162">
        <f t="shared" si="3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165</v>
      </c>
      <c r="AT179" s="163" t="s">
        <v>161</v>
      </c>
      <c r="AU179" s="163" t="s">
        <v>83</v>
      </c>
      <c r="AY179" s="18" t="s">
        <v>159</v>
      </c>
      <c r="BE179" s="164">
        <f t="shared" si="34"/>
        <v>0</v>
      </c>
      <c r="BF179" s="164">
        <f t="shared" si="35"/>
        <v>0</v>
      </c>
      <c r="BG179" s="164">
        <f t="shared" si="36"/>
        <v>0</v>
      </c>
      <c r="BH179" s="164">
        <f t="shared" si="37"/>
        <v>0</v>
      </c>
      <c r="BI179" s="164">
        <f t="shared" si="38"/>
        <v>0</v>
      </c>
      <c r="BJ179" s="18" t="s">
        <v>83</v>
      </c>
      <c r="BK179" s="164">
        <f t="shared" si="39"/>
        <v>0</v>
      </c>
      <c r="BL179" s="18" t="s">
        <v>165</v>
      </c>
      <c r="BM179" s="163" t="s">
        <v>922</v>
      </c>
    </row>
    <row r="180" spans="1:65" s="2" customFormat="1" ht="21.75" customHeight="1">
      <c r="A180" s="33"/>
      <c r="B180" s="150"/>
      <c r="C180" s="151" t="s">
        <v>393</v>
      </c>
      <c r="D180" s="151" t="s">
        <v>161</v>
      </c>
      <c r="E180" s="152" t="s">
        <v>4524</v>
      </c>
      <c r="F180" s="153" t="s">
        <v>4525</v>
      </c>
      <c r="G180" s="154" t="s">
        <v>325</v>
      </c>
      <c r="H180" s="155">
        <v>3</v>
      </c>
      <c r="I180" s="156"/>
      <c r="J180" s="157">
        <f t="shared" si="30"/>
        <v>0</v>
      </c>
      <c r="K180" s="158"/>
      <c r="L180" s="34"/>
      <c r="M180" s="159" t="s">
        <v>1</v>
      </c>
      <c r="N180" s="160" t="s">
        <v>41</v>
      </c>
      <c r="O180" s="59"/>
      <c r="P180" s="161">
        <f t="shared" si="31"/>
        <v>0</v>
      </c>
      <c r="Q180" s="161">
        <v>0</v>
      </c>
      <c r="R180" s="161">
        <f t="shared" si="32"/>
        <v>0</v>
      </c>
      <c r="S180" s="161">
        <v>0</v>
      </c>
      <c r="T180" s="162">
        <f t="shared" si="3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165</v>
      </c>
      <c r="AT180" s="163" t="s">
        <v>161</v>
      </c>
      <c r="AU180" s="163" t="s">
        <v>83</v>
      </c>
      <c r="AY180" s="18" t="s">
        <v>159</v>
      </c>
      <c r="BE180" s="164">
        <f t="shared" si="34"/>
        <v>0</v>
      </c>
      <c r="BF180" s="164">
        <f t="shared" si="35"/>
        <v>0</v>
      </c>
      <c r="BG180" s="164">
        <f t="shared" si="36"/>
        <v>0</v>
      </c>
      <c r="BH180" s="164">
        <f t="shared" si="37"/>
        <v>0</v>
      </c>
      <c r="BI180" s="164">
        <f t="shared" si="38"/>
        <v>0</v>
      </c>
      <c r="BJ180" s="18" t="s">
        <v>83</v>
      </c>
      <c r="BK180" s="164">
        <f t="shared" si="39"/>
        <v>0</v>
      </c>
      <c r="BL180" s="18" t="s">
        <v>165</v>
      </c>
      <c r="BM180" s="163" t="s">
        <v>938</v>
      </c>
    </row>
    <row r="181" spans="2:63" s="12" customFormat="1" ht="25.9" customHeight="1">
      <c r="B181" s="137"/>
      <c r="D181" s="138" t="s">
        <v>75</v>
      </c>
      <c r="E181" s="139" t="s">
        <v>3578</v>
      </c>
      <c r="F181" s="139" t="s">
        <v>4472</v>
      </c>
      <c r="I181" s="140"/>
      <c r="J181" s="141">
        <f>BK181</f>
        <v>0</v>
      </c>
      <c r="L181" s="137"/>
      <c r="M181" s="142"/>
      <c r="N181" s="143"/>
      <c r="O181" s="143"/>
      <c r="P181" s="144">
        <f>SUM(P182:P201)</f>
        <v>0</v>
      </c>
      <c r="Q181" s="143"/>
      <c r="R181" s="144">
        <f>SUM(R182:R201)</f>
        <v>0</v>
      </c>
      <c r="S181" s="143"/>
      <c r="T181" s="145">
        <f>SUM(T182:T201)</f>
        <v>0</v>
      </c>
      <c r="AR181" s="138" t="s">
        <v>83</v>
      </c>
      <c r="AT181" s="146" t="s">
        <v>75</v>
      </c>
      <c r="AU181" s="146" t="s">
        <v>76</v>
      </c>
      <c r="AY181" s="138" t="s">
        <v>159</v>
      </c>
      <c r="BK181" s="147">
        <f>SUM(BK182:BK201)</f>
        <v>0</v>
      </c>
    </row>
    <row r="182" spans="1:65" s="2" customFormat="1" ht="16.5" customHeight="1">
      <c r="A182" s="33"/>
      <c r="B182" s="150"/>
      <c r="C182" s="151" t="s">
        <v>398</v>
      </c>
      <c r="D182" s="151" t="s">
        <v>161</v>
      </c>
      <c r="E182" s="152" t="s">
        <v>4555</v>
      </c>
      <c r="F182" s="153" t="s">
        <v>4556</v>
      </c>
      <c r="G182" s="154" t="s">
        <v>325</v>
      </c>
      <c r="H182" s="155">
        <v>1</v>
      </c>
      <c r="I182" s="156"/>
      <c r="J182" s="157">
        <f aca="true" t="shared" si="40" ref="J182:J201">ROUND(I182*H182,2)</f>
        <v>0</v>
      </c>
      <c r="K182" s="158"/>
      <c r="L182" s="34"/>
      <c r="M182" s="159" t="s">
        <v>1</v>
      </c>
      <c r="N182" s="160" t="s">
        <v>41</v>
      </c>
      <c r="O182" s="59"/>
      <c r="P182" s="161">
        <f aca="true" t="shared" si="41" ref="P182:P201">O182*H182</f>
        <v>0</v>
      </c>
      <c r="Q182" s="161">
        <v>0</v>
      </c>
      <c r="R182" s="161">
        <f aca="true" t="shared" si="42" ref="R182:R201">Q182*H182</f>
        <v>0</v>
      </c>
      <c r="S182" s="161">
        <v>0</v>
      </c>
      <c r="T182" s="162">
        <f aca="true" t="shared" si="43" ref="T182:T201"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165</v>
      </c>
      <c r="AT182" s="163" t="s">
        <v>161</v>
      </c>
      <c r="AU182" s="163" t="s">
        <v>83</v>
      </c>
      <c r="AY182" s="18" t="s">
        <v>159</v>
      </c>
      <c r="BE182" s="164">
        <f aca="true" t="shared" si="44" ref="BE182:BE201">IF(N182="základní",J182,0)</f>
        <v>0</v>
      </c>
      <c r="BF182" s="164">
        <f aca="true" t="shared" si="45" ref="BF182:BF201">IF(N182="snížená",J182,0)</f>
        <v>0</v>
      </c>
      <c r="BG182" s="164">
        <f aca="true" t="shared" si="46" ref="BG182:BG201">IF(N182="zákl. přenesená",J182,0)</f>
        <v>0</v>
      </c>
      <c r="BH182" s="164">
        <f aca="true" t="shared" si="47" ref="BH182:BH201">IF(N182="sníž. přenesená",J182,0)</f>
        <v>0</v>
      </c>
      <c r="BI182" s="164">
        <f aca="true" t="shared" si="48" ref="BI182:BI201">IF(N182="nulová",J182,0)</f>
        <v>0</v>
      </c>
      <c r="BJ182" s="18" t="s">
        <v>83</v>
      </c>
      <c r="BK182" s="164">
        <f aca="true" t="shared" si="49" ref="BK182:BK201">ROUND(I182*H182,2)</f>
        <v>0</v>
      </c>
      <c r="BL182" s="18" t="s">
        <v>165</v>
      </c>
      <c r="BM182" s="163" t="s">
        <v>961</v>
      </c>
    </row>
    <row r="183" spans="1:65" s="2" customFormat="1" ht="21.75" customHeight="1">
      <c r="A183" s="33"/>
      <c r="B183" s="150"/>
      <c r="C183" s="151" t="s">
        <v>402</v>
      </c>
      <c r="D183" s="151" t="s">
        <v>161</v>
      </c>
      <c r="E183" s="152" t="s">
        <v>4502</v>
      </c>
      <c r="F183" s="153" t="s">
        <v>4503</v>
      </c>
      <c r="G183" s="154" t="s">
        <v>325</v>
      </c>
      <c r="H183" s="155">
        <v>1</v>
      </c>
      <c r="I183" s="156"/>
      <c r="J183" s="157">
        <f t="shared" si="40"/>
        <v>0</v>
      </c>
      <c r="K183" s="158"/>
      <c r="L183" s="34"/>
      <c r="M183" s="159" t="s">
        <v>1</v>
      </c>
      <c r="N183" s="160" t="s">
        <v>41</v>
      </c>
      <c r="O183" s="59"/>
      <c r="P183" s="161">
        <f t="shared" si="41"/>
        <v>0</v>
      </c>
      <c r="Q183" s="161">
        <v>0</v>
      </c>
      <c r="R183" s="161">
        <f t="shared" si="42"/>
        <v>0</v>
      </c>
      <c r="S183" s="161">
        <v>0</v>
      </c>
      <c r="T183" s="162">
        <f t="shared" si="4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165</v>
      </c>
      <c r="AT183" s="163" t="s">
        <v>161</v>
      </c>
      <c r="AU183" s="163" t="s">
        <v>83</v>
      </c>
      <c r="AY183" s="18" t="s">
        <v>159</v>
      </c>
      <c r="BE183" s="164">
        <f t="shared" si="44"/>
        <v>0</v>
      </c>
      <c r="BF183" s="164">
        <f t="shared" si="45"/>
        <v>0</v>
      </c>
      <c r="BG183" s="164">
        <f t="shared" si="46"/>
        <v>0</v>
      </c>
      <c r="BH183" s="164">
        <f t="shared" si="47"/>
        <v>0</v>
      </c>
      <c r="BI183" s="164">
        <f t="shared" si="48"/>
        <v>0</v>
      </c>
      <c r="BJ183" s="18" t="s">
        <v>83</v>
      </c>
      <c r="BK183" s="164">
        <f t="shared" si="49"/>
        <v>0</v>
      </c>
      <c r="BL183" s="18" t="s">
        <v>165</v>
      </c>
      <c r="BM183" s="163" t="s">
        <v>976</v>
      </c>
    </row>
    <row r="184" spans="1:65" s="2" customFormat="1" ht="21.75" customHeight="1">
      <c r="A184" s="33"/>
      <c r="B184" s="150"/>
      <c r="C184" s="151" t="s">
        <v>407</v>
      </c>
      <c r="D184" s="151" t="s">
        <v>161</v>
      </c>
      <c r="E184" s="152" t="s">
        <v>4504</v>
      </c>
      <c r="F184" s="153" t="s">
        <v>4505</v>
      </c>
      <c r="G184" s="154" t="s">
        <v>325</v>
      </c>
      <c r="H184" s="155">
        <v>1</v>
      </c>
      <c r="I184" s="156"/>
      <c r="J184" s="157">
        <f t="shared" si="4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41"/>
        <v>0</v>
      </c>
      <c r="Q184" s="161">
        <v>0</v>
      </c>
      <c r="R184" s="161">
        <f t="shared" si="42"/>
        <v>0</v>
      </c>
      <c r="S184" s="161">
        <v>0</v>
      </c>
      <c r="T184" s="162">
        <f t="shared" si="4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165</v>
      </c>
      <c r="AT184" s="163" t="s">
        <v>161</v>
      </c>
      <c r="AU184" s="163" t="s">
        <v>83</v>
      </c>
      <c r="AY184" s="18" t="s">
        <v>159</v>
      </c>
      <c r="BE184" s="164">
        <f t="shared" si="44"/>
        <v>0</v>
      </c>
      <c r="BF184" s="164">
        <f t="shared" si="45"/>
        <v>0</v>
      </c>
      <c r="BG184" s="164">
        <f t="shared" si="46"/>
        <v>0</v>
      </c>
      <c r="BH184" s="164">
        <f t="shared" si="47"/>
        <v>0</v>
      </c>
      <c r="BI184" s="164">
        <f t="shared" si="48"/>
        <v>0</v>
      </c>
      <c r="BJ184" s="18" t="s">
        <v>83</v>
      </c>
      <c r="BK184" s="164">
        <f t="shared" si="49"/>
        <v>0</v>
      </c>
      <c r="BL184" s="18" t="s">
        <v>165</v>
      </c>
      <c r="BM184" s="163" t="s">
        <v>995</v>
      </c>
    </row>
    <row r="185" spans="1:65" s="2" customFormat="1" ht="16.5" customHeight="1">
      <c r="A185" s="33"/>
      <c r="B185" s="150"/>
      <c r="C185" s="151" t="s">
        <v>415</v>
      </c>
      <c r="D185" s="151" t="s">
        <v>161</v>
      </c>
      <c r="E185" s="152" t="s">
        <v>4529</v>
      </c>
      <c r="F185" s="153" t="s">
        <v>4530</v>
      </c>
      <c r="G185" s="154" t="s">
        <v>325</v>
      </c>
      <c r="H185" s="155">
        <v>1</v>
      </c>
      <c r="I185" s="156"/>
      <c r="J185" s="157">
        <f t="shared" si="4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41"/>
        <v>0</v>
      </c>
      <c r="Q185" s="161">
        <v>0</v>
      </c>
      <c r="R185" s="161">
        <f t="shared" si="42"/>
        <v>0</v>
      </c>
      <c r="S185" s="161">
        <v>0</v>
      </c>
      <c r="T185" s="162">
        <f t="shared" si="4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165</v>
      </c>
      <c r="AT185" s="163" t="s">
        <v>161</v>
      </c>
      <c r="AU185" s="163" t="s">
        <v>83</v>
      </c>
      <c r="AY185" s="18" t="s">
        <v>159</v>
      </c>
      <c r="BE185" s="164">
        <f t="shared" si="44"/>
        <v>0</v>
      </c>
      <c r="BF185" s="164">
        <f t="shared" si="45"/>
        <v>0</v>
      </c>
      <c r="BG185" s="164">
        <f t="shared" si="46"/>
        <v>0</v>
      </c>
      <c r="BH185" s="164">
        <f t="shared" si="47"/>
        <v>0</v>
      </c>
      <c r="BI185" s="164">
        <f t="shared" si="48"/>
        <v>0</v>
      </c>
      <c r="BJ185" s="18" t="s">
        <v>83</v>
      </c>
      <c r="BK185" s="164">
        <f t="shared" si="49"/>
        <v>0</v>
      </c>
      <c r="BL185" s="18" t="s">
        <v>165</v>
      </c>
      <c r="BM185" s="163" t="s">
        <v>1004</v>
      </c>
    </row>
    <row r="186" spans="1:65" s="2" customFormat="1" ht="16.5" customHeight="1">
      <c r="A186" s="33"/>
      <c r="B186" s="150"/>
      <c r="C186" s="151" t="s">
        <v>419</v>
      </c>
      <c r="D186" s="151" t="s">
        <v>161</v>
      </c>
      <c r="E186" s="152" t="s">
        <v>4531</v>
      </c>
      <c r="F186" s="153" t="s">
        <v>4532</v>
      </c>
      <c r="G186" s="154" t="s">
        <v>325</v>
      </c>
      <c r="H186" s="155">
        <v>1</v>
      </c>
      <c r="I186" s="156"/>
      <c r="J186" s="157">
        <f t="shared" si="4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41"/>
        <v>0</v>
      </c>
      <c r="Q186" s="161">
        <v>0</v>
      </c>
      <c r="R186" s="161">
        <f t="shared" si="42"/>
        <v>0</v>
      </c>
      <c r="S186" s="161">
        <v>0</v>
      </c>
      <c r="T186" s="162">
        <f t="shared" si="4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165</v>
      </c>
      <c r="AT186" s="163" t="s">
        <v>161</v>
      </c>
      <c r="AU186" s="163" t="s">
        <v>83</v>
      </c>
      <c r="AY186" s="18" t="s">
        <v>159</v>
      </c>
      <c r="BE186" s="164">
        <f t="shared" si="44"/>
        <v>0</v>
      </c>
      <c r="BF186" s="164">
        <f t="shared" si="45"/>
        <v>0</v>
      </c>
      <c r="BG186" s="164">
        <f t="shared" si="46"/>
        <v>0</v>
      </c>
      <c r="BH186" s="164">
        <f t="shared" si="47"/>
        <v>0</v>
      </c>
      <c r="BI186" s="164">
        <f t="shared" si="48"/>
        <v>0</v>
      </c>
      <c r="BJ186" s="18" t="s">
        <v>83</v>
      </c>
      <c r="BK186" s="164">
        <f t="shared" si="49"/>
        <v>0</v>
      </c>
      <c r="BL186" s="18" t="s">
        <v>165</v>
      </c>
      <c r="BM186" s="163" t="s">
        <v>1013</v>
      </c>
    </row>
    <row r="187" spans="1:65" s="2" customFormat="1" ht="16.5" customHeight="1">
      <c r="A187" s="33"/>
      <c r="B187" s="150"/>
      <c r="C187" s="151" t="s">
        <v>421</v>
      </c>
      <c r="D187" s="151" t="s">
        <v>161</v>
      </c>
      <c r="E187" s="152" t="s">
        <v>4508</v>
      </c>
      <c r="F187" s="153" t="s">
        <v>4509</v>
      </c>
      <c r="G187" s="154" t="s">
        <v>325</v>
      </c>
      <c r="H187" s="155">
        <v>2</v>
      </c>
      <c r="I187" s="156"/>
      <c r="J187" s="157">
        <f t="shared" si="40"/>
        <v>0</v>
      </c>
      <c r="K187" s="158"/>
      <c r="L187" s="34"/>
      <c r="M187" s="159" t="s">
        <v>1</v>
      </c>
      <c r="N187" s="160" t="s">
        <v>41</v>
      </c>
      <c r="O187" s="59"/>
      <c r="P187" s="161">
        <f t="shared" si="41"/>
        <v>0</v>
      </c>
      <c r="Q187" s="161">
        <v>0</v>
      </c>
      <c r="R187" s="161">
        <f t="shared" si="42"/>
        <v>0</v>
      </c>
      <c r="S187" s="161">
        <v>0</v>
      </c>
      <c r="T187" s="162">
        <f t="shared" si="4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165</v>
      </c>
      <c r="AT187" s="163" t="s">
        <v>161</v>
      </c>
      <c r="AU187" s="163" t="s">
        <v>83</v>
      </c>
      <c r="AY187" s="18" t="s">
        <v>159</v>
      </c>
      <c r="BE187" s="164">
        <f t="shared" si="44"/>
        <v>0</v>
      </c>
      <c r="BF187" s="164">
        <f t="shared" si="45"/>
        <v>0</v>
      </c>
      <c r="BG187" s="164">
        <f t="shared" si="46"/>
        <v>0</v>
      </c>
      <c r="BH187" s="164">
        <f t="shared" si="47"/>
        <v>0</v>
      </c>
      <c r="BI187" s="164">
        <f t="shared" si="48"/>
        <v>0</v>
      </c>
      <c r="BJ187" s="18" t="s">
        <v>83</v>
      </c>
      <c r="BK187" s="164">
        <f t="shared" si="49"/>
        <v>0</v>
      </c>
      <c r="BL187" s="18" t="s">
        <v>165</v>
      </c>
      <c r="BM187" s="163" t="s">
        <v>1032</v>
      </c>
    </row>
    <row r="188" spans="1:65" s="2" customFormat="1" ht="16.5" customHeight="1">
      <c r="A188" s="33"/>
      <c r="B188" s="150"/>
      <c r="C188" s="151" t="s">
        <v>425</v>
      </c>
      <c r="D188" s="151" t="s">
        <v>161</v>
      </c>
      <c r="E188" s="152" t="s">
        <v>4557</v>
      </c>
      <c r="F188" s="153" t="s">
        <v>4558</v>
      </c>
      <c r="G188" s="154" t="s">
        <v>325</v>
      </c>
      <c r="H188" s="155">
        <v>3</v>
      </c>
      <c r="I188" s="156"/>
      <c r="J188" s="157">
        <f t="shared" si="4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41"/>
        <v>0</v>
      </c>
      <c r="Q188" s="161">
        <v>0</v>
      </c>
      <c r="R188" s="161">
        <f t="shared" si="42"/>
        <v>0</v>
      </c>
      <c r="S188" s="161">
        <v>0</v>
      </c>
      <c r="T188" s="162">
        <f t="shared" si="4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165</v>
      </c>
      <c r="AT188" s="163" t="s">
        <v>161</v>
      </c>
      <c r="AU188" s="163" t="s">
        <v>83</v>
      </c>
      <c r="AY188" s="18" t="s">
        <v>159</v>
      </c>
      <c r="BE188" s="164">
        <f t="shared" si="44"/>
        <v>0</v>
      </c>
      <c r="BF188" s="164">
        <f t="shared" si="45"/>
        <v>0</v>
      </c>
      <c r="BG188" s="164">
        <f t="shared" si="46"/>
        <v>0</v>
      </c>
      <c r="BH188" s="164">
        <f t="shared" si="47"/>
        <v>0</v>
      </c>
      <c r="BI188" s="164">
        <f t="shared" si="48"/>
        <v>0</v>
      </c>
      <c r="BJ188" s="18" t="s">
        <v>83</v>
      </c>
      <c r="BK188" s="164">
        <f t="shared" si="49"/>
        <v>0</v>
      </c>
      <c r="BL188" s="18" t="s">
        <v>165</v>
      </c>
      <c r="BM188" s="163" t="s">
        <v>1047</v>
      </c>
    </row>
    <row r="189" spans="1:65" s="2" customFormat="1" ht="16.5" customHeight="1">
      <c r="A189" s="33"/>
      <c r="B189" s="150"/>
      <c r="C189" s="151" t="s">
        <v>430</v>
      </c>
      <c r="D189" s="151" t="s">
        <v>161</v>
      </c>
      <c r="E189" s="152" t="s">
        <v>4549</v>
      </c>
      <c r="F189" s="153" t="s">
        <v>4550</v>
      </c>
      <c r="G189" s="154" t="s">
        <v>325</v>
      </c>
      <c r="H189" s="155">
        <v>3</v>
      </c>
      <c r="I189" s="156"/>
      <c r="J189" s="157">
        <f t="shared" si="40"/>
        <v>0</v>
      </c>
      <c r="K189" s="158"/>
      <c r="L189" s="34"/>
      <c r="M189" s="159" t="s">
        <v>1</v>
      </c>
      <c r="N189" s="160" t="s">
        <v>41</v>
      </c>
      <c r="O189" s="59"/>
      <c r="P189" s="161">
        <f t="shared" si="41"/>
        <v>0</v>
      </c>
      <c r="Q189" s="161">
        <v>0</v>
      </c>
      <c r="R189" s="161">
        <f t="shared" si="42"/>
        <v>0</v>
      </c>
      <c r="S189" s="161">
        <v>0</v>
      </c>
      <c r="T189" s="162">
        <f t="shared" si="4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83</v>
      </c>
      <c r="AY189" s="18" t="s">
        <v>159</v>
      </c>
      <c r="BE189" s="164">
        <f t="shared" si="44"/>
        <v>0</v>
      </c>
      <c r="BF189" s="164">
        <f t="shared" si="45"/>
        <v>0</v>
      </c>
      <c r="BG189" s="164">
        <f t="shared" si="46"/>
        <v>0</v>
      </c>
      <c r="BH189" s="164">
        <f t="shared" si="47"/>
        <v>0</v>
      </c>
      <c r="BI189" s="164">
        <f t="shared" si="48"/>
        <v>0</v>
      </c>
      <c r="BJ189" s="18" t="s">
        <v>83</v>
      </c>
      <c r="BK189" s="164">
        <f t="shared" si="49"/>
        <v>0</v>
      </c>
      <c r="BL189" s="18" t="s">
        <v>165</v>
      </c>
      <c r="BM189" s="163" t="s">
        <v>1058</v>
      </c>
    </row>
    <row r="190" spans="1:65" s="2" customFormat="1" ht="16.5" customHeight="1">
      <c r="A190" s="33"/>
      <c r="B190" s="150"/>
      <c r="C190" s="151" t="s">
        <v>434</v>
      </c>
      <c r="D190" s="151" t="s">
        <v>161</v>
      </c>
      <c r="E190" s="152" t="s">
        <v>4506</v>
      </c>
      <c r="F190" s="153" t="s">
        <v>4507</v>
      </c>
      <c r="G190" s="154" t="s">
        <v>325</v>
      </c>
      <c r="H190" s="155">
        <v>1</v>
      </c>
      <c r="I190" s="156"/>
      <c r="J190" s="157">
        <f t="shared" si="40"/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si="41"/>
        <v>0</v>
      </c>
      <c r="Q190" s="161">
        <v>0</v>
      </c>
      <c r="R190" s="161">
        <f t="shared" si="42"/>
        <v>0</v>
      </c>
      <c r="S190" s="161">
        <v>0</v>
      </c>
      <c r="T190" s="162">
        <f t="shared" si="4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165</v>
      </c>
      <c r="AT190" s="163" t="s">
        <v>161</v>
      </c>
      <c r="AU190" s="163" t="s">
        <v>83</v>
      </c>
      <c r="AY190" s="18" t="s">
        <v>159</v>
      </c>
      <c r="BE190" s="164">
        <f t="shared" si="44"/>
        <v>0</v>
      </c>
      <c r="BF190" s="164">
        <f t="shared" si="45"/>
        <v>0</v>
      </c>
      <c r="BG190" s="164">
        <f t="shared" si="46"/>
        <v>0</v>
      </c>
      <c r="BH190" s="164">
        <f t="shared" si="47"/>
        <v>0</v>
      </c>
      <c r="BI190" s="164">
        <f t="shared" si="48"/>
        <v>0</v>
      </c>
      <c r="BJ190" s="18" t="s">
        <v>83</v>
      </c>
      <c r="BK190" s="164">
        <f t="shared" si="49"/>
        <v>0</v>
      </c>
      <c r="BL190" s="18" t="s">
        <v>165</v>
      </c>
      <c r="BM190" s="163" t="s">
        <v>1068</v>
      </c>
    </row>
    <row r="191" spans="1:65" s="2" customFormat="1" ht="16.5" customHeight="1">
      <c r="A191" s="33"/>
      <c r="B191" s="150"/>
      <c r="C191" s="151" t="s">
        <v>436</v>
      </c>
      <c r="D191" s="151" t="s">
        <v>161</v>
      </c>
      <c r="E191" s="152" t="s">
        <v>4559</v>
      </c>
      <c r="F191" s="153" t="s">
        <v>4560</v>
      </c>
      <c r="G191" s="154" t="s">
        <v>325</v>
      </c>
      <c r="H191" s="155">
        <v>1</v>
      </c>
      <c r="I191" s="156"/>
      <c r="J191" s="157">
        <f t="shared" si="4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41"/>
        <v>0</v>
      </c>
      <c r="Q191" s="161">
        <v>0</v>
      </c>
      <c r="R191" s="161">
        <f t="shared" si="42"/>
        <v>0</v>
      </c>
      <c r="S191" s="161">
        <v>0</v>
      </c>
      <c r="T191" s="162">
        <f t="shared" si="4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165</v>
      </c>
      <c r="AT191" s="163" t="s">
        <v>161</v>
      </c>
      <c r="AU191" s="163" t="s">
        <v>83</v>
      </c>
      <c r="AY191" s="18" t="s">
        <v>159</v>
      </c>
      <c r="BE191" s="164">
        <f t="shared" si="44"/>
        <v>0</v>
      </c>
      <c r="BF191" s="164">
        <f t="shared" si="45"/>
        <v>0</v>
      </c>
      <c r="BG191" s="164">
        <f t="shared" si="46"/>
        <v>0</v>
      </c>
      <c r="BH191" s="164">
        <f t="shared" si="47"/>
        <v>0</v>
      </c>
      <c r="BI191" s="164">
        <f t="shared" si="48"/>
        <v>0</v>
      </c>
      <c r="BJ191" s="18" t="s">
        <v>83</v>
      </c>
      <c r="BK191" s="164">
        <f t="shared" si="49"/>
        <v>0</v>
      </c>
      <c r="BL191" s="18" t="s">
        <v>165</v>
      </c>
      <c r="BM191" s="163" t="s">
        <v>1079</v>
      </c>
    </row>
    <row r="192" spans="1:65" s="2" customFormat="1" ht="24.2" customHeight="1">
      <c r="A192" s="33"/>
      <c r="B192" s="150"/>
      <c r="C192" s="151" t="s">
        <v>441</v>
      </c>
      <c r="D192" s="151" t="s">
        <v>161</v>
      </c>
      <c r="E192" s="152" t="s">
        <v>4512</v>
      </c>
      <c r="F192" s="153" t="s">
        <v>4513</v>
      </c>
      <c r="G192" s="154" t="s">
        <v>325</v>
      </c>
      <c r="H192" s="155">
        <v>1</v>
      </c>
      <c r="I192" s="156"/>
      <c r="J192" s="157">
        <f t="shared" si="40"/>
        <v>0</v>
      </c>
      <c r="K192" s="158"/>
      <c r="L192" s="34"/>
      <c r="M192" s="159" t="s">
        <v>1</v>
      </c>
      <c r="N192" s="160" t="s">
        <v>41</v>
      </c>
      <c r="O192" s="59"/>
      <c r="P192" s="161">
        <f t="shared" si="41"/>
        <v>0</v>
      </c>
      <c r="Q192" s="161">
        <v>0</v>
      </c>
      <c r="R192" s="161">
        <f t="shared" si="42"/>
        <v>0</v>
      </c>
      <c r="S192" s="161">
        <v>0</v>
      </c>
      <c r="T192" s="162">
        <f t="shared" si="4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165</v>
      </c>
      <c r="AT192" s="163" t="s">
        <v>161</v>
      </c>
      <c r="AU192" s="163" t="s">
        <v>83</v>
      </c>
      <c r="AY192" s="18" t="s">
        <v>159</v>
      </c>
      <c r="BE192" s="164">
        <f t="shared" si="44"/>
        <v>0</v>
      </c>
      <c r="BF192" s="164">
        <f t="shared" si="45"/>
        <v>0</v>
      </c>
      <c r="BG192" s="164">
        <f t="shared" si="46"/>
        <v>0</v>
      </c>
      <c r="BH192" s="164">
        <f t="shared" si="47"/>
        <v>0</v>
      </c>
      <c r="BI192" s="164">
        <f t="shared" si="48"/>
        <v>0</v>
      </c>
      <c r="BJ192" s="18" t="s">
        <v>83</v>
      </c>
      <c r="BK192" s="164">
        <f t="shared" si="49"/>
        <v>0</v>
      </c>
      <c r="BL192" s="18" t="s">
        <v>165</v>
      </c>
      <c r="BM192" s="163" t="s">
        <v>1089</v>
      </c>
    </row>
    <row r="193" spans="1:65" s="2" customFormat="1" ht="24.2" customHeight="1">
      <c r="A193" s="33"/>
      <c r="B193" s="150"/>
      <c r="C193" s="151" t="s">
        <v>443</v>
      </c>
      <c r="D193" s="151" t="s">
        <v>161</v>
      </c>
      <c r="E193" s="152" t="s">
        <v>4514</v>
      </c>
      <c r="F193" s="153" t="s">
        <v>4515</v>
      </c>
      <c r="G193" s="154" t="s">
        <v>325</v>
      </c>
      <c r="H193" s="155">
        <v>31</v>
      </c>
      <c r="I193" s="156"/>
      <c r="J193" s="157">
        <f t="shared" si="40"/>
        <v>0</v>
      </c>
      <c r="K193" s="158"/>
      <c r="L193" s="34"/>
      <c r="M193" s="159" t="s">
        <v>1</v>
      </c>
      <c r="N193" s="160" t="s">
        <v>41</v>
      </c>
      <c r="O193" s="59"/>
      <c r="P193" s="161">
        <f t="shared" si="41"/>
        <v>0</v>
      </c>
      <c r="Q193" s="161">
        <v>0</v>
      </c>
      <c r="R193" s="161">
        <f t="shared" si="42"/>
        <v>0</v>
      </c>
      <c r="S193" s="161">
        <v>0</v>
      </c>
      <c r="T193" s="162">
        <f t="shared" si="4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165</v>
      </c>
      <c r="AT193" s="163" t="s">
        <v>161</v>
      </c>
      <c r="AU193" s="163" t="s">
        <v>83</v>
      </c>
      <c r="AY193" s="18" t="s">
        <v>159</v>
      </c>
      <c r="BE193" s="164">
        <f t="shared" si="44"/>
        <v>0</v>
      </c>
      <c r="BF193" s="164">
        <f t="shared" si="45"/>
        <v>0</v>
      </c>
      <c r="BG193" s="164">
        <f t="shared" si="46"/>
        <v>0</v>
      </c>
      <c r="BH193" s="164">
        <f t="shared" si="47"/>
        <v>0</v>
      </c>
      <c r="BI193" s="164">
        <f t="shared" si="48"/>
        <v>0</v>
      </c>
      <c r="BJ193" s="18" t="s">
        <v>83</v>
      </c>
      <c r="BK193" s="164">
        <f t="shared" si="49"/>
        <v>0</v>
      </c>
      <c r="BL193" s="18" t="s">
        <v>165</v>
      </c>
      <c r="BM193" s="163" t="s">
        <v>1099</v>
      </c>
    </row>
    <row r="194" spans="1:65" s="2" customFormat="1" ht="24.2" customHeight="1">
      <c r="A194" s="33"/>
      <c r="B194" s="150"/>
      <c r="C194" s="151" t="s">
        <v>449</v>
      </c>
      <c r="D194" s="151" t="s">
        <v>161</v>
      </c>
      <c r="E194" s="152" t="s">
        <v>4561</v>
      </c>
      <c r="F194" s="153" t="s">
        <v>4562</v>
      </c>
      <c r="G194" s="154" t="s">
        <v>325</v>
      </c>
      <c r="H194" s="155">
        <v>6</v>
      </c>
      <c r="I194" s="156"/>
      <c r="J194" s="157">
        <f t="shared" si="4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41"/>
        <v>0</v>
      </c>
      <c r="Q194" s="161">
        <v>0</v>
      </c>
      <c r="R194" s="161">
        <f t="shared" si="42"/>
        <v>0</v>
      </c>
      <c r="S194" s="161">
        <v>0</v>
      </c>
      <c r="T194" s="162">
        <f t="shared" si="4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165</v>
      </c>
      <c r="AT194" s="163" t="s">
        <v>161</v>
      </c>
      <c r="AU194" s="163" t="s">
        <v>83</v>
      </c>
      <c r="AY194" s="18" t="s">
        <v>159</v>
      </c>
      <c r="BE194" s="164">
        <f t="shared" si="44"/>
        <v>0</v>
      </c>
      <c r="BF194" s="164">
        <f t="shared" si="45"/>
        <v>0</v>
      </c>
      <c r="BG194" s="164">
        <f t="shared" si="46"/>
        <v>0</v>
      </c>
      <c r="BH194" s="164">
        <f t="shared" si="47"/>
        <v>0</v>
      </c>
      <c r="BI194" s="164">
        <f t="shared" si="48"/>
        <v>0</v>
      </c>
      <c r="BJ194" s="18" t="s">
        <v>83</v>
      </c>
      <c r="BK194" s="164">
        <f t="shared" si="49"/>
        <v>0</v>
      </c>
      <c r="BL194" s="18" t="s">
        <v>165</v>
      </c>
      <c r="BM194" s="163" t="s">
        <v>1108</v>
      </c>
    </row>
    <row r="195" spans="1:65" s="2" customFormat="1" ht="16.5" customHeight="1">
      <c r="A195" s="33"/>
      <c r="B195" s="150"/>
      <c r="C195" s="151" t="s">
        <v>455</v>
      </c>
      <c r="D195" s="151" t="s">
        <v>161</v>
      </c>
      <c r="E195" s="152" t="s">
        <v>4553</v>
      </c>
      <c r="F195" s="153" t="s">
        <v>4554</v>
      </c>
      <c r="G195" s="154" t="s">
        <v>325</v>
      </c>
      <c r="H195" s="155">
        <v>1</v>
      </c>
      <c r="I195" s="156"/>
      <c r="J195" s="157">
        <f t="shared" si="40"/>
        <v>0</v>
      </c>
      <c r="K195" s="158"/>
      <c r="L195" s="34"/>
      <c r="M195" s="159" t="s">
        <v>1</v>
      </c>
      <c r="N195" s="160" t="s">
        <v>41</v>
      </c>
      <c r="O195" s="59"/>
      <c r="P195" s="161">
        <f t="shared" si="41"/>
        <v>0</v>
      </c>
      <c r="Q195" s="161">
        <v>0</v>
      </c>
      <c r="R195" s="161">
        <f t="shared" si="42"/>
        <v>0</v>
      </c>
      <c r="S195" s="161">
        <v>0</v>
      </c>
      <c r="T195" s="162">
        <f t="shared" si="4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165</v>
      </c>
      <c r="AT195" s="163" t="s">
        <v>161</v>
      </c>
      <c r="AU195" s="163" t="s">
        <v>83</v>
      </c>
      <c r="AY195" s="18" t="s">
        <v>159</v>
      </c>
      <c r="BE195" s="164">
        <f t="shared" si="44"/>
        <v>0</v>
      </c>
      <c r="BF195" s="164">
        <f t="shared" si="45"/>
        <v>0</v>
      </c>
      <c r="BG195" s="164">
        <f t="shared" si="46"/>
        <v>0</v>
      </c>
      <c r="BH195" s="164">
        <f t="shared" si="47"/>
        <v>0</v>
      </c>
      <c r="BI195" s="164">
        <f t="shared" si="48"/>
        <v>0</v>
      </c>
      <c r="BJ195" s="18" t="s">
        <v>83</v>
      </c>
      <c r="BK195" s="164">
        <f t="shared" si="49"/>
        <v>0</v>
      </c>
      <c r="BL195" s="18" t="s">
        <v>165</v>
      </c>
      <c r="BM195" s="163" t="s">
        <v>1118</v>
      </c>
    </row>
    <row r="196" spans="1:65" s="2" customFormat="1" ht="16.5" customHeight="1">
      <c r="A196" s="33"/>
      <c r="B196" s="150"/>
      <c r="C196" s="151" t="s">
        <v>462</v>
      </c>
      <c r="D196" s="151" t="s">
        <v>161</v>
      </c>
      <c r="E196" s="152" t="s">
        <v>4537</v>
      </c>
      <c r="F196" s="153" t="s">
        <v>4538</v>
      </c>
      <c r="G196" s="154" t="s">
        <v>325</v>
      </c>
      <c r="H196" s="155">
        <v>6</v>
      </c>
      <c r="I196" s="156"/>
      <c r="J196" s="157">
        <f t="shared" si="4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41"/>
        <v>0</v>
      </c>
      <c r="Q196" s="161">
        <v>0</v>
      </c>
      <c r="R196" s="161">
        <f t="shared" si="42"/>
        <v>0</v>
      </c>
      <c r="S196" s="161">
        <v>0</v>
      </c>
      <c r="T196" s="162">
        <f t="shared" si="4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165</v>
      </c>
      <c r="AT196" s="163" t="s">
        <v>161</v>
      </c>
      <c r="AU196" s="163" t="s">
        <v>83</v>
      </c>
      <c r="AY196" s="18" t="s">
        <v>159</v>
      </c>
      <c r="BE196" s="164">
        <f t="shared" si="44"/>
        <v>0</v>
      </c>
      <c r="BF196" s="164">
        <f t="shared" si="45"/>
        <v>0</v>
      </c>
      <c r="BG196" s="164">
        <f t="shared" si="46"/>
        <v>0</v>
      </c>
      <c r="BH196" s="164">
        <f t="shared" si="47"/>
        <v>0</v>
      </c>
      <c r="BI196" s="164">
        <f t="shared" si="48"/>
        <v>0</v>
      </c>
      <c r="BJ196" s="18" t="s">
        <v>83</v>
      </c>
      <c r="BK196" s="164">
        <f t="shared" si="49"/>
        <v>0</v>
      </c>
      <c r="BL196" s="18" t="s">
        <v>165</v>
      </c>
      <c r="BM196" s="163" t="s">
        <v>1126</v>
      </c>
    </row>
    <row r="197" spans="1:65" s="2" customFormat="1" ht="16.5" customHeight="1">
      <c r="A197" s="33"/>
      <c r="B197" s="150"/>
      <c r="C197" s="151" t="s">
        <v>469</v>
      </c>
      <c r="D197" s="151" t="s">
        <v>161</v>
      </c>
      <c r="E197" s="152" t="s">
        <v>4563</v>
      </c>
      <c r="F197" s="153" t="s">
        <v>4564</v>
      </c>
      <c r="G197" s="154" t="s">
        <v>325</v>
      </c>
      <c r="H197" s="155">
        <v>1</v>
      </c>
      <c r="I197" s="156"/>
      <c r="J197" s="157">
        <f t="shared" si="40"/>
        <v>0</v>
      </c>
      <c r="K197" s="158"/>
      <c r="L197" s="34"/>
      <c r="M197" s="159" t="s">
        <v>1</v>
      </c>
      <c r="N197" s="160" t="s">
        <v>41</v>
      </c>
      <c r="O197" s="59"/>
      <c r="P197" s="161">
        <f t="shared" si="41"/>
        <v>0</v>
      </c>
      <c r="Q197" s="161">
        <v>0</v>
      </c>
      <c r="R197" s="161">
        <f t="shared" si="42"/>
        <v>0</v>
      </c>
      <c r="S197" s="161">
        <v>0</v>
      </c>
      <c r="T197" s="162">
        <f t="shared" si="4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165</v>
      </c>
      <c r="AT197" s="163" t="s">
        <v>161</v>
      </c>
      <c r="AU197" s="163" t="s">
        <v>83</v>
      </c>
      <c r="AY197" s="18" t="s">
        <v>159</v>
      </c>
      <c r="BE197" s="164">
        <f t="shared" si="44"/>
        <v>0</v>
      </c>
      <c r="BF197" s="164">
        <f t="shared" si="45"/>
        <v>0</v>
      </c>
      <c r="BG197" s="164">
        <f t="shared" si="46"/>
        <v>0</v>
      </c>
      <c r="BH197" s="164">
        <f t="shared" si="47"/>
        <v>0</v>
      </c>
      <c r="BI197" s="164">
        <f t="shared" si="48"/>
        <v>0</v>
      </c>
      <c r="BJ197" s="18" t="s">
        <v>83</v>
      </c>
      <c r="BK197" s="164">
        <f t="shared" si="49"/>
        <v>0</v>
      </c>
      <c r="BL197" s="18" t="s">
        <v>165</v>
      </c>
      <c r="BM197" s="163" t="s">
        <v>1142</v>
      </c>
    </row>
    <row r="198" spans="1:65" s="2" customFormat="1" ht="16.5" customHeight="1">
      <c r="A198" s="33"/>
      <c r="B198" s="150"/>
      <c r="C198" s="151" t="s">
        <v>475</v>
      </c>
      <c r="D198" s="151" t="s">
        <v>161</v>
      </c>
      <c r="E198" s="152" t="s">
        <v>4518</v>
      </c>
      <c r="F198" s="153" t="s">
        <v>4519</v>
      </c>
      <c r="G198" s="154" t="s">
        <v>325</v>
      </c>
      <c r="H198" s="155">
        <v>3</v>
      </c>
      <c r="I198" s="156"/>
      <c r="J198" s="157">
        <f t="shared" si="40"/>
        <v>0</v>
      </c>
      <c r="K198" s="158"/>
      <c r="L198" s="34"/>
      <c r="M198" s="159" t="s">
        <v>1</v>
      </c>
      <c r="N198" s="160" t="s">
        <v>41</v>
      </c>
      <c r="O198" s="59"/>
      <c r="P198" s="161">
        <f t="shared" si="41"/>
        <v>0</v>
      </c>
      <c r="Q198" s="161">
        <v>0</v>
      </c>
      <c r="R198" s="161">
        <f t="shared" si="42"/>
        <v>0</v>
      </c>
      <c r="S198" s="161">
        <v>0</v>
      </c>
      <c r="T198" s="162">
        <f t="shared" si="4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165</v>
      </c>
      <c r="AT198" s="163" t="s">
        <v>161</v>
      </c>
      <c r="AU198" s="163" t="s">
        <v>83</v>
      </c>
      <c r="AY198" s="18" t="s">
        <v>159</v>
      </c>
      <c r="BE198" s="164">
        <f t="shared" si="44"/>
        <v>0</v>
      </c>
      <c r="BF198" s="164">
        <f t="shared" si="45"/>
        <v>0</v>
      </c>
      <c r="BG198" s="164">
        <f t="shared" si="46"/>
        <v>0</v>
      </c>
      <c r="BH198" s="164">
        <f t="shared" si="47"/>
        <v>0</v>
      </c>
      <c r="BI198" s="164">
        <f t="shared" si="48"/>
        <v>0</v>
      </c>
      <c r="BJ198" s="18" t="s">
        <v>83</v>
      </c>
      <c r="BK198" s="164">
        <f t="shared" si="49"/>
        <v>0</v>
      </c>
      <c r="BL198" s="18" t="s">
        <v>165</v>
      </c>
      <c r="BM198" s="163" t="s">
        <v>1154</v>
      </c>
    </row>
    <row r="199" spans="1:65" s="2" customFormat="1" ht="16.5" customHeight="1">
      <c r="A199" s="33"/>
      <c r="B199" s="150"/>
      <c r="C199" s="151" t="s">
        <v>482</v>
      </c>
      <c r="D199" s="151" t="s">
        <v>161</v>
      </c>
      <c r="E199" s="152" t="s">
        <v>4520</v>
      </c>
      <c r="F199" s="153" t="s">
        <v>4521</v>
      </c>
      <c r="G199" s="154" t="s">
        <v>325</v>
      </c>
      <c r="H199" s="155">
        <v>2</v>
      </c>
      <c r="I199" s="156"/>
      <c r="J199" s="157">
        <f t="shared" si="40"/>
        <v>0</v>
      </c>
      <c r="K199" s="158"/>
      <c r="L199" s="34"/>
      <c r="M199" s="159" t="s">
        <v>1</v>
      </c>
      <c r="N199" s="160" t="s">
        <v>41</v>
      </c>
      <c r="O199" s="59"/>
      <c r="P199" s="161">
        <f t="shared" si="41"/>
        <v>0</v>
      </c>
      <c r="Q199" s="161">
        <v>0</v>
      </c>
      <c r="R199" s="161">
        <f t="shared" si="42"/>
        <v>0</v>
      </c>
      <c r="S199" s="161">
        <v>0</v>
      </c>
      <c r="T199" s="162">
        <f t="shared" si="4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165</v>
      </c>
      <c r="AT199" s="163" t="s">
        <v>161</v>
      </c>
      <c r="AU199" s="163" t="s">
        <v>83</v>
      </c>
      <c r="AY199" s="18" t="s">
        <v>159</v>
      </c>
      <c r="BE199" s="164">
        <f t="shared" si="44"/>
        <v>0</v>
      </c>
      <c r="BF199" s="164">
        <f t="shared" si="45"/>
        <v>0</v>
      </c>
      <c r="BG199" s="164">
        <f t="shared" si="46"/>
        <v>0</v>
      </c>
      <c r="BH199" s="164">
        <f t="shared" si="47"/>
        <v>0</v>
      </c>
      <c r="BI199" s="164">
        <f t="shared" si="48"/>
        <v>0</v>
      </c>
      <c r="BJ199" s="18" t="s">
        <v>83</v>
      </c>
      <c r="BK199" s="164">
        <f t="shared" si="49"/>
        <v>0</v>
      </c>
      <c r="BL199" s="18" t="s">
        <v>165</v>
      </c>
      <c r="BM199" s="163" t="s">
        <v>1218</v>
      </c>
    </row>
    <row r="200" spans="1:65" s="2" customFormat="1" ht="21.75" customHeight="1">
      <c r="A200" s="33"/>
      <c r="B200" s="150"/>
      <c r="C200" s="151" t="s">
        <v>488</v>
      </c>
      <c r="D200" s="151" t="s">
        <v>161</v>
      </c>
      <c r="E200" s="152" t="s">
        <v>4522</v>
      </c>
      <c r="F200" s="153" t="s">
        <v>4523</v>
      </c>
      <c r="G200" s="154" t="s">
        <v>325</v>
      </c>
      <c r="H200" s="155">
        <v>2</v>
      </c>
      <c r="I200" s="156"/>
      <c r="J200" s="157">
        <f t="shared" si="40"/>
        <v>0</v>
      </c>
      <c r="K200" s="158"/>
      <c r="L200" s="34"/>
      <c r="M200" s="159" t="s">
        <v>1</v>
      </c>
      <c r="N200" s="160" t="s">
        <v>41</v>
      </c>
      <c r="O200" s="59"/>
      <c r="P200" s="161">
        <f t="shared" si="41"/>
        <v>0</v>
      </c>
      <c r="Q200" s="161">
        <v>0</v>
      </c>
      <c r="R200" s="161">
        <f t="shared" si="42"/>
        <v>0</v>
      </c>
      <c r="S200" s="161">
        <v>0</v>
      </c>
      <c r="T200" s="162">
        <f t="shared" si="4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165</v>
      </c>
      <c r="AT200" s="163" t="s">
        <v>161</v>
      </c>
      <c r="AU200" s="163" t="s">
        <v>83</v>
      </c>
      <c r="AY200" s="18" t="s">
        <v>159</v>
      </c>
      <c r="BE200" s="164">
        <f t="shared" si="44"/>
        <v>0</v>
      </c>
      <c r="BF200" s="164">
        <f t="shared" si="45"/>
        <v>0</v>
      </c>
      <c r="BG200" s="164">
        <f t="shared" si="46"/>
        <v>0</v>
      </c>
      <c r="BH200" s="164">
        <f t="shared" si="47"/>
        <v>0</v>
      </c>
      <c r="BI200" s="164">
        <f t="shared" si="48"/>
        <v>0</v>
      </c>
      <c r="BJ200" s="18" t="s">
        <v>83</v>
      </c>
      <c r="BK200" s="164">
        <f t="shared" si="49"/>
        <v>0</v>
      </c>
      <c r="BL200" s="18" t="s">
        <v>165</v>
      </c>
      <c r="BM200" s="163" t="s">
        <v>1264</v>
      </c>
    </row>
    <row r="201" spans="1:65" s="2" customFormat="1" ht="21.75" customHeight="1">
      <c r="A201" s="33"/>
      <c r="B201" s="150"/>
      <c r="C201" s="151" t="s">
        <v>493</v>
      </c>
      <c r="D201" s="151" t="s">
        <v>161</v>
      </c>
      <c r="E201" s="152" t="s">
        <v>4524</v>
      </c>
      <c r="F201" s="153" t="s">
        <v>4525</v>
      </c>
      <c r="G201" s="154" t="s">
        <v>325</v>
      </c>
      <c r="H201" s="155">
        <v>3</v>
      </c>
      <c r="I201" s="156"/>
      <c r="J201" s="157">
        <f t="shared" si="40"/>
        <v>0</v>
      </c>
      <c r="K201" s="158"/>
      <c r="L201" s="34"/>
      <c r="M201" s="159" t="s">
        <v>1</v>
      </c>
      <c r="N201" s="160" t="s">
        <v>41</v>
      </c>
      <c r="O201" s="59"/>
      <c r="P201" s="161">
        <f t="shared" si="41"/>
        <v>0</v>
      </c>
      <c r="Q201" s="161">
        <v>0</v>
      </c>
      <c r="R201" s="161">
        <f t="shared" si="42"/>
        <v>0</v>
      </c>
      <c r="S201" s="161">
        <v>0</v>
      </c>
      <c r="T201" s="162">
        <f t="shared" si="4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165</v>
      </c>
      <c r="AT201" s="163" t="s">
        <v>161</v>
      </c>
      <c r="AU201" s="163" t="s">
        <v>83</v>
      </c>
      <c r="AY201" s="18" t="s">
        <v>159</v>
      </c>
      <c r="BE201" s="164">
        <f t="shared" si="44"/>
        <v>0</v>
      </c>
      <c r="BF201" s="164">
        <f t="shared" si="45"/>
        <v>0</v>
      </c>
      <c r="BG201" s="164">
        <f t="shared" si="46"/>
        <v>0</v>
      </c>
      <c r="BH201" s="164">
        <f t="shared" si="47"/>
        <v>0</v>
      </c>
      <c r="BI201" s="164">
        <f t="shared" si="48"/>
        <v>0</v>
      </c>
      <c r="BJ201" s="18" t="s">
        <v>83</v>
      </c>
      <c r="BK201" s="164">
        <f t="shared" si="49"/>
        <v>0</v>
      </c>
      <c r="BL201" s="18" t="s">
        <v>165</v>
      </c>
      <c r="BM201" s="163" t="s">
        <v>1319</v>
      </c>
    </row>
    <row r="202" spans="2:63" s="12" customFormat="1" ht="25.9" customHeight="1">
      <c r="B202" s="137"/>
      <c r="D202" s="138" t="s">
        <v>75</v>
      </c>
      <c r="E202" s="139" t="s">
        <v>3623</v>
      </c>
      <c r="F202" s="139" t="s">
        <v>4474</v>
      </c>
      <c r="I202" s="140"/>
      <c r="J202" s="141">
        <f>BK202</f>
        <v>0</v>
      </c>
      <c r="L202" s="137"/>
      <c r="M202" s="142"/>
      <c r="N202" s="143"/>
      <c r="O202" s="143"/>
      <c r="P202" s="144">
        <f>SUM(P203:P214)</f>
        <v>0</v>
      </c>
      <c r="Q202" s="143"/>
      <c r="R202" s="144">
        <f>SUM(R203:R214)</f>
        <v>0</v>
      </c>
      <c r="S202" s="143"/>
      <c r="T202" s="145">
        <f>SUM(T203:T214)</f>
        <v>0</v>
      </c>
      <c r="AR202" s="138" t="s">
        <v>83</v>
      </c>
      <c r="AT202" s="146" t="s">
        <v>75</v>
      </c>
      <c r="AU202" s="146" t="s">
        <v>76</v>
      </c>
      <c r="AY202" s="138" t="s">
        <v>159</v>
      </c>
      <c r="BK202" s="147">
        <f>SUM(BK203:BK214)</f>
        <v>0</v>
      </c>
    </row>
    <row r="203" spans="1:65" s="2" customFormat="1" ht="21.75" customHeight="1">
      <c r="A203" s="33"/>
      <c r="B203" s="150"/>
      <c r="C203" s="151" t="s">
        <v>498</v>
      </c>
      <c r="D203" s="151" t="s">
        <v>161</v>
      </c>
      <c r="E203" s="152" t="s">
        <v>4565</v>
      </c>
      <c r="F203" s="153" t="s">
        <v>4566</v>
      </c>
      <c r="G203" s="154" t="s">
        <v>325</v>
      </c>
      <c r="H203" s="155">
        <v>1</v>
      </c>
      <c r="I203" s="156"/>
      <c r="J203" s="157">
        <f aca="true" t="shared" si="50" ref="J203:J214"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 aca="true" t="shared" si="51" ref="P203:P214">O203*H203</f>
        <v>0</v>
      </c>
      <c r="Q203" s="161">
        <v>0</v>
      </c>
      <c r="R203" s="161">
        <f aca="true" t="shared" si="52" ref="R203:R214">Q203*H203</f>
        <v>0</v>
      </c>
      <c r="S203" s="161">
        <v>0</v>
      </c>
      <c r="T203" s="162">
        <f aca="true" t="shared" si="53" ref="T203:T214"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165</v>
      </c>
      <c r="AT203" s="163" t="s">
        <v>161</v>
      </c>
      <c r="AU203" s="163" t="s">
        <v>83</v>
      </c>
      <c r="AY203" s="18" t="s">
        <v>159</v>
      </c>
      <c r="BE203" s="164">
        <f aca="true" t="shared" si="54" ref="BE203:BE214">IF(N203="základní",J203,0)</f>
        <v>0</v>
      </c>
      <c r="BF203" s="164">
        <f aca="true" t="shared" si="55" ref="BF203:BF214">IF(N203="snížená",J203,0)</f>
        <v>0</v>
      </c>
      <c r="BG203" s="164">
        <f aca="true" t="shared" si="56" ref="BG203:BG214">IF(N203="zákl. přenesená",J203,0)</f>
        <v>0</v>
      </c>
      <c r="BH203" s="164">
        <f aca="true" t="shared" si="57" ref="BH203:BH214">IF(N203="sníž. přenesená",J203,0)</f>
        <v>0</v>
      </c>
      <c r="BI203" s="164">
        <f aca="true" t="shared" si="58" ref="BI203:BI214">IF(N203="nulová",J203,0)</f>
        <v>0</v>
      </c>
      <c r="BJ203" s="18" t="s">
        <v>83</v>
      </c>
      <c r="BK203" s="164">
        <f aca="true" t="shared" si="59" ref="BK203:BK214">ROUND(I203*H203,2)</f>
        <v>0</v>
      </c>
      <c r="BL203" s="18" t="s">
        <v>165</v>
      </c>
      <c r="BM203" s="163" t="s">
        <v>1328</v>
      </c>
    </row>
    <row r="204" spans="1:65" s="2" customFormat="1" ht="21.75" customHeight="1">
      <c r="A204" s="33"/>
      <c r="B204" s="150"/>
      <c r="C204" s="151" t="s">
        <v>505</v>
      </c>
      <c r="D204" s="151" t="s">
        <v>161</v>
      </c>
      <c r="E204" s="152" t="s">
        <v>4502</v>
      </c>
      <c r="F204" s="153" t="s">
        <v>4503</v>
      </c>
      <c r="G204" s="154" t="s">
        <v>325</v>
      </c>
      <c r="H204" s="155">
        <v>1</v>
      </c>
      <c r="I204" s="156"/>
      <c r="J204" s="157">
        <f t="shared" si="50"/>
        <v>0</v>
      </c>
      <c r="K204" s="158"/>
      <c r="L204" s="34"/>
      <c r="M204" s="159" t="s">
        <v>1</v>
      </c>
      <c r="N204" s="160" t="s">
        <v>41</v>
      </c>
      <c r="O204" s="59"/>
      <c r="P204" s="161">
        <f t="shared" si="51"/>
        <v>0</v>
      </c>
      <c r="Q204" s="161">
        <v>0</v>
      </c>
      <c r="R204" s="161">
        <f t="shared" si="52"/>
        <v>0</v>
      </c>
      <c r="S204" s="161">
        <v>0</v>
      </c>
      <c r="T204" s="162">
        <f t="shared" si="5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165</v>
      </c>
      <c r="AT204" s="163" t="s">
        <v>161</v>
      </c>
      <c r="AU204" s="163" t="s">
        <v>83</v>
      </c>
      <c r="AY204" s="18" t="s">
        <v>159</v>
      </c>
      <c r="BE204" s="164">
        <f t="shared" si="54"/>
        <v>0</v>
      </c>
      <c r="BF204" s="164">
        <f t="shared" si="55"/>
        <v>0</v>
      </c>
      <c r="BG204" s="164">
        <f t="shared" si="56"/>
        <v>0</v>
      </c>
      <c r="BH204" s="164">
        <f t="shared" si="57"/>
        <v>0</v>
      </c>
      <c r="BI204" s="164">
        <f t="shared" si="58"/>
        <v>0</v>
      </c>
      <c r="BJ204" s="18" t="s">
        <v>83</v>
      </c>
      <c r="BK204" s="164">
        <f t="shared" si="59"/>
        <v>0</v>
      </c>
      <c r="BL204" s="18" t="s">
        <v>165</v>
      </c>
      <c r="BM204" s="163" t="s">
        <v>1337</v>
      </c>
    </row>
    <row r="205" spans="1:65" s="2" customFormat="1" ht="21.75" customHeight="1">
      <c r="A205" s="33"/>
      <c r="B205" s="150"/>
      <c r="C205" s="151" t="s">
        <v>510</v>
      </c>
      <c r="D205" s="151" t="s">
        <v>161</v>
      </c>
      <c r="E205" s="152" t="s">
        <v>4504</v>
      </c>
      <c r="F205" s="153" t="s">
        <v>4505</v>
      </c>
      <c r="G205" s="154" t="s">
        <v>325</v>
      </c>
      <c r="H205" s="155">
        <v>1</v>
      </c>
      <c r="I205" s="156"/>
      <c r="J205" s="157">
        <f t="shared" si="50"/>
        <v>0</v>
      </c>
      <c r="K205" s="158"/>
      <c r="L205" s="34"/>
      <c r="M205" s="159" t="s">
        <v>1</v>
      </c>
      <c r="N205" s="160" t="s">
        <v>41</v>
      </c>
      <c r="O205" s="59"/>
      <c r="P205" s="161">
        <f t="shared" si="51"/>
        <v>0</v>
      </c>
      <c r="Q205" s="161">
        <v>0</v>
      </c>
      <c r="R205" s="161">
        <f t="shared" si="52"/>
        <v>0</v>
      </c>
      <c r="S205" s="161">
        <v>0</v>
      </c>
      <c r="T205" s="162">
        <f t="shared" si="5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165</v>
      </c>
      <c r="AT205" s="163" t="s">
        <v>161</v>
      </c>
      <c r="AU205" s="163" t="s">
        <v>83</v>
      </c>
      <c r="AY205" s="18" t="s">
        <v>159</v>
      </c>
      <c r="BE205" s="164">
        <f t="shared" si="54"/>
        <v>0</v>
      </c>
      <c r="BF205" s="164">
        <f t="shared" si="55"/>
        <v>0</v>
      </c>
      <c r="BG205" s="164">
        <f t="shared" si="56"/>
        <v>0</v>
      </c>
      <c r="BH205" s="164">
        <f t="shared" si="57"/>
        <v>0</v>
      </c>
      <c r="BI205" s="164">
        <f t="shared" si="58"/>
        <v>0</v>
      </c>
      <c r="BJ205" s="18" t="s">
        <v>83</v>
      </c>
      <c r="BK205" s="164">
        <f t="shared" si="59"/>
        <v>0</v>
      </c>
      <c r="BL205" s="18" t="s">
        <v>165</v>
      </c>
      <c r="BM205" s="163" t="s">
        <v>1346</v>
      </c>
    </row>
    <row r="206" spans="1:65" s="2" customFormat="1" ht="16.5" customHeight="1">
      <c r="A206" s="33"/>
      <c r="B206" s="150"/>
      <c r="C206" s="151" t="s">
        <v>515</v>
      </c>
      <c r="D206" s="151" t="s">
        <v>161</v>
      </c>
      <c r="E206" s="152" t="s">
        <v>4567</v>
      </c>
      <c r="F206" s="153" t="s">
        <v>4568</v>
      </c>
      <c r="G206" s="154" t="s">
        <v>325</v>
      </c>
      <c r="H206" s="155">
        <v>1</v>
      </c>
      <c r="I206" s="156"/>
      <c r="J206" s="157">
        <f t="shared" si="50"/>
        <v>0</v>
      </c>
      <c r="K206" s="158"/>
      <c r="L206" s="34"/>
      <c r="M206" s="159" t="s">
        <v>1</v>
      </c>
      <c r="N206" s="160" t="s">
        <v>41</v>
      </c>
      <c r="O206" s="59"/>
      <c r="P206" s="161">
        <f t="shared" si="51"/>
        <v>0</v>
      </c>
      <c r="Q206" s="161">
        <v>0</v>
      </c>
      <c r="R206" s="161">
        <f t="shared" si="52"/>
        <v>0</v>
      </c>
      <c r="S206" s="161">
        <v>0</v>
      </c>
      <c r="T206" s="162">
        <f t="shared" si="5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165</v>
      </c>
      <c r="AT206" s="163" t="s">
        <v>161</v>
      </c>
      <c r="AU206" s="163" t="s">
        <v>83</v>
      </c>
      <c r="AY206" s="18" t="s">
        <v>159</v>
      </c>
      <c r="BE206" s="164">
        <f t="shared" si="54"/>
        <v>0</v>
      </c>
      <c r="BF206" s="164">
        <f t="shared" si="55"/>
        <v>0</v>
      </c>
      <c r="BG206" s="164">
        <f t="shared" si="56"/>
        <v>0</v>
      </c>
      <c r="BH206" s="164">
        <f t="shared" si="57"/>
        <v>0</v>
      </c>
      <c r="BI206" s="164">
        <f t="shared" si="58"/>
        <v>0</v>
      </c>
      <c r="BJ206" s="18" t="s">
        <v>83</v>
      </c>
      <c r="BK206" s="164">
        <f t="shared" si="59"/>
        <v>0</v>
      </c>
      <c r="BL206" s="18" t="s">
        <v>165</v>
      </c>
      <c r="BM206" s="163" t="s">
        <v>1382</v>
      </c>
    </row>
    <row r="207" spans="1:65" s="2" customFormat="1" ht="16.5" customHeight="1">
      <c r="A207" s="33"/>
      <c r="B207" s="150"/>
      <c r="C207" s="151" t="s">
        <v>521</v>
      </c>
      <c r="D207" s="151" t="s">
        <v>161</v>
      </c>
      <c r="E207" s="152" t="s">
        <v>4529</v>
      </c>
      <c r="F207" s="153" t="s">
        <v>4530</v>
      </c>
      <c r="G207" s="154" t="s">
        <v>325</v>
      </c>
      <c r="H207" s="155">
        <v>5</v>
      </c>
      <c r="I207" s="156"/>
      <c r="J207" s="157">
        <f t="shared" si="50"/>
        <v>0</v>
      </c>
      <c r="K207" s="158"/>
      <c r="L207" s="34"/>
      <c r="M207" s="159" t="s">
        <v>1</v>
      </c>
      <c r="N207" s="160" t="s">
        <v>41</v>
      </c>
      <c r="O207" s="59"/>
      <c r="P207" s="161">
        <f t="shared" si="51"/>
        <v>0</v>
      </c>
      <c r="Q207" s="161">
        <v>0</v>
      </c>
      <c r="R207" s="161">
        <f t="shared" si="52"/>
        <v>0</v>
      </c>
      <c r="S207" s="161">
        <v>0</v>
      </c>
      <c r="T207" s="162">
        <f t="shared" si="5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165</v>
      </c>
      <c r="AT207" s="163" t="s">
        <v>161</v>
      </c>
      <c r="AU207" s="163" t="s">
        <v>83</v>
      </c>
      <c r="AY207" s="18" t="s">
        <v>159</v>
      </c>
      <c r="BE207" s="164">
        <f t="shared" si="54"/>
        <v>0</v>
      </c>
      <c r="BF207" s="164">
        <f t="shared" si="55"/>
        <v>0</v>
      </c>
      <c r="BG207" s="164">
        <f t="shared" si="56"/>
        <v>0</v>
      </c>
      <c r="BH207" s="164">
        <f t="shared" si="57"/>
        <v>0</v>
      </c>
      <c r="BI207" s="164">
        <f t="shared" si="58"/>
        <v>0</v>
      </c>
      <c r="BJ207" s="18" t="s">
        <v>83</v>
      </c>
      <c r="BK207" s="164">
        <f t="shared" si="59"/>
        <v>0</v>
      </c>
      <c r="BL207" s="18" t="s">
        <v>165</v>
      </c>
      <c r="BM207" s="163" t="s">
        <v>1401</v>
      </c>
    </row>
    <row r="208" spans="1:65" s="2" customFormat="1" ht="16.5" customHeight="1">
      <c r="A208" s="33"/>
      <c r="B208" s="150"/>
      <c r="C208" s="151" t="s">
        <v>525</v>
      </c>
      <c r="D208" s="151" t="s">
        <v>161</v>
      </c>
      <c r="E208" s="152" t="s">
        <v>4508</v>
      </c>
      <c r="F208" s="153" t="s">
        <v>4509</v>
      </c>
      <c r="G208" s="154" t="s">
        <v>325</v>
      </c>
      <c r="H208" s="155">
        <v>2</v>
      </c>
      <c r="I208" s="156"/>
      <c r="J208" s="157">
        <f t="shared" si="50"/>
        <v>0</v>
      </c>
      <c r="K208" s="158"/>
      <c r="L208" s="34"/>
      <c r="M208" s="159" t="s">
        <v>1</v>
      </c>
      <c r="N208" s="160" t="s">
        <v>41</v>
      </c>
      <c r="O208" s="59"/>
      <c r="P208" s="161">
        <f t="shared" si="51"/>
        <v>0</v>
      </c>
      <c r="Q208" s="161">
        <v>0</v>
      </c>
      <c r="R208" s="161">
        <f t="shared" si="52"/>
        <v>0</v>
      </c>
      <c r="S208" s="161">
        <v>0</v>
      </c>
      <c r="T208" s="162">
        <f t="shared" si="5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165</v>
      </c>
      <c r="AT208" s="163" t="s">
        <v>161</v>
      </c>
      <c r="AU208" s="163" t="s">
        <v>83</v>
      </c>
      <c r="AY208" s="18" t="s">
        <v>159</v>
      </c>
      <c r="BE208" s="164">
        <f t="shared" si="54"/>
        <v>0</v>
      </c>
      <c r="BF208" s="164">
        <f t="shared" si="55"/>
        <v>0</v>
      </c>
      <c r="BG208" s="164">
        <f t="shared" si="56"/>
        <v>0</v>
      </c>
      <c r="BH208" s="164">
        <f t="shared" si="57"/>
        <v>0</v>
      </c>
      <c r="BI208" s="164">
        <f t="shared" si="58"/>
        <v>0</v>
      </c>
      <c r="BJ208" s="18" t="s">
        <v>83</v>
      </c>
      <c r="BK208" s="164">
        <f t="shared" si="59"/>
        <v>0</v>
      </c>
      <c r="BL208" s="18" t="s">
        <v>165</v>
      </c>
      <c r="BM208" s="163" t="s">
        <v>1415</v>
      </c>
    </row>
    <row r="209" spans="1:65" s="2" customFormat="1" ht="16.5" customHeight="1">
      <c r="A209" s="33"/>
      <c r="B209" s="150"/>
      <c r="C209" s="151" t="s">
        <v>529</v>
      </c>
      <c r="D209" s="151" t="s">
        <v>161</v>
      </c>
      <c r="E209" s="152" t="s">
        <v>4533</v>
      </c>
      <c r="F209" s="153" t="s">
        <v>4534</v>
      </c>
      <c r="G209" s="154" t="s">
        <v>325</v>
      </c>
      <c r="H209" s="155">
        <v>1</v>
      </c>
      <c r="I209" s="156"/>
      <c r="J209" s="157">
        <f t="shared" si="50"/>
        <v>0</v>
      </c>
      <c r="K209" s="158"/>
      <c r="L209" s="34"/>
      <c r="M209" s="159" t="s">
        <v>1</v>
      </c>
      <c r="N209" s="160" t="s">
        <v>41</v>
      </c>
      <c r="O209" s="59"/>
      <c r="P209" s="161">
        <f t="shared" si="51"/>
        <v>0</v>
      </c>
      <c r="Q209" s="161">
        <v>0</v>
      </c>
      <c r="R209" s="161">
        <f t="shared" si="52"/>
        <v>0</v>
      </c>
      <c r="S209" s="161">
        <v>0</v>
      </c>
      <c r="T209" s="162">
        <f t="shared" si="5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165</v>
      </c>
      <c r="AT209" s="163" t="s">
        <v>161</v>
      </c>
      <c r="AU209" s="163" t="s">
        <v>83</v>
      </c>
      <c r="AY209" s="18" t="s">
        <v>159</v>
      </c>
      <c r="BE209" s="164">
        <f t="shared" si="54"/>
        <v>0</v>
      </c>
      <c r="BF209" s="164">
        <f t="shared" si="55"/>
        <v>0</v>
      </c>
      <c r="BG209" s="164">
        <f t="shared" si="56"/>
        <v>0</v>
      </c>
      <c r="BH209" s="164">
        <f t="shared" si="57"/>
        <v>0</v>
      </c>
      <c r="BI209" s="164">
        <f t="shared" si="58"/>
        <v>0</v>
      </c>
      <c r="BJ209" s="18" t="s">
        <v>83</v>
      </c>
      <c r="BK209" s="164">
        <f t="shared" si="59"/>
        <v>0</v>
      </c>
      <c r="BL209" s="18" t="s">
        <v>165</v>
      </c>
      <c r="BM209" s="163" t="s">
        <v>1427</v>
      </c>
    </row>
    <row r="210" spans="1:65" s="2" customFormat="1" ht="16.5" customHeight="1">
      <c r="A210" s="33"/>
      <c r="B210" s="150"/>
      <c r="C210" s="151" t="s">
        <v>847</v>
      </c>
      <c r="D210" s="151" t="s">
        <v>161</v>
      </c>
      <c r="E210" s="152" t="s">
        <v>4518</v>
      </c>
      <c r="F210" s="153" t="s">
        <v>4519</v>
      </c>
      <c r="G210" s="154" t="s">
        <v>325</v>
      </c>
      <c r="H210" s="155">
        <v>3</v>
      </c>
      <c r="I210" s="156"/>
      <c r="J210" s="157">
        <f t="shared" si="50"/>
        <v>0</v>
      </c>
      <c r="K210" s="158"/>
      <c r="L210" s="34"/>
      <c r="M210" s="159" t="s">
        <v>1</v>
      </c>
      <c r="N210" s="160" t="s">
        <v>41</v>
      </c>
      <c r="O210" s="59"/>
      <c r="P210" s="161">
        <f t="shared" si="51"/>
        <v>0</v>
      </c>
      <c r="Q210" s="161">
        <v>0</v>
      </c>
      <c r="R210" s="161">
        <f t="shared" si="52"/>
        <v>0</v>
      </c>
      <c r="S210" s="161">
        <v>0</v>
      </c>
      <c r="T210" s="162">
        <f t="shared" si="5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165</v>
      </c>
      <c r="AT210" s="163" t="s">
        <v>161</v>
      </c>
      <c r="AU210" s="163" t="s">
        <v>83</v>
      </c>
      <c r="AY210" s="18" t="s">
        <v>159</v>
      </c>
      <c r="BE210" s="164">
        <f t="shared" si="54"/>
        <v>0</v>
      </c>
      <c r="BF210" s="164">
        <f t="shared" si="55"/>
        <v>0</v>
      </c>
      <c r="BG210" s="164">
        <f t="shared" si="56"/>
        <v>0</v>
      </c>
      <c r="BH210" s="164">
        <f t="shared" si="57"/>
        <v>0</v>
      </c>
      <c r="BI210" s="164">
        <f t="shared" si="58"/>
        <v>0</v>
      </c>
      <c r="BJ210" s="18" t="s">
        <v>83</v>
      </c>
      <c r="BK210" s="164">
        <f t="shared" si="59"/>
        <v>0</v>
      </c>
      <c r="BL210" s="18" t="s">
        <v>165</v>
      </c>
      <c r="BM210" s="163" t="s">
        <v>1436</v>
      </c>
    </row>
    <row r="211" spans="1:65" s="2" customFormat="1" ht="16.5" customHeight="1">
      <c r="A211" s="33"/>
      <c r="B211" s="150"/>
      <c r="C211" s="151" t="s">
        <v>852</v>
      </c>
      <c r="D211" s="151" t="s">
        <v>161</v>
      </c>
      <c r="E211" s="152" t="s">
        <v>4537</v>
      </c>
      <c r="F211" s="153" t="s">
        <v>4538</v>
      </c>
      <c r="G211" s="154" t="s">
        <v>325</v>
      </c>
      <c r="H211" s="155">
        <v>1</v>
      </c>
      <c r="I211" s="156"/>
      <c r="J211" s="157">
        <f t="shared" si="50"/>
        <v>0</v>
      </c>
      <c r="K211" s="158"/>
      <c r="L211" s="34"/>
      <c r="M211" s="159" t="s">
        <v>1</v>
      </c>
      <c r="N211" s="160" t="s">
        <v>41</v>
      </c>
      <c r="O211" s="59"/>
      <c r="P211" s="161">
        <f t="shared" si="51"/>
        <v>0</v>
      </c>
      <c r="Q211" s="161">
        <v>0</v>
      </c>
      <c r="R211" s="161">
        <f t="shared" si="52"/>
        <v>0</v>
      </c>
      <c r="S211" s="161">
        <v>0</v>
      </c>
      <c r="T211" s="162">
        <f t="shared" si="5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165</v>
      </c>
      <c r="AT211" s="163" t="s">
        <v>161</v>
      </c>
      <c r="AU211" s="163" t="s">
        <v>83</v>
      </c>
      <c r="AY211" s="18" t="s">
        <v>159</v>
      </c>
      <c r="BE211" s="164">
        <f t="shared" si="54"/>
        <v>0</v>
      </c>
      <c r="BF211" s="164">
        <f t="shared" si="55"/>
        <v>0</v>
      </c>
      <c r="BG211" s="164">
        <f t="shared" si="56"/>
        <v>0</v>
      </c>
      <c r="BH211" s="164">
        <f t="shared" si="57"/>
        <v>0</v>
      </c>
      <c r="BI211" s="164">
        <f t="shared" si="58"/>
        <v>0</v>
      </c>
      <c r="BJ211" s="18" t="s">
        <v>83</v>
      </c>
      <c r="BK211" s="164">
        <f t="shared" si="59"/>
        <v>0</v>
      </c>
      <c r="BL211" s="18" t="s">
        <v>165</v>
      </c>
      <c r="BM211" s="163" t="s">
        <v>1458</v>
      </c>
    </row>
    <row r="212" spans="1:65" s="2" customFormat="1" ht="16.5" customHeight="1">
      <c r="A212" s="33"/>
      <c r="B212" s="150"/>
      <c r="C212" s="151" t="s">
        <v>857</v>
      </c>
      <c r="D212" s="151" t="s">
        <v>161</v>
      </c>
      <c r="E212" s="152" t="s">
        <v>4569</v>
      </c>
      <c r="F212" s="153" t="s">
        <v>4570</v>
      </c>
      <c r="G212" s="154" t="s">
        <v>325</v>
      </c>
      <c r="H212" s="155">
        <v>7</v>
      </c>
      <c r="I212" s="156"/>
      <c r="J212" s="157">
        <f t="shared" si="50"/>
        <v>0</v>
      </c>
      <c r="K212" s="158"/>
      <c r="L212" s="34"/>
      <c r="M212" s="159" t="s">
        <v>1</v>
      </c>
      <c r="N212" s="160" t="s">
        <v>41</v>
      </c>
      <c r="O212" s="59"/>
      <c r="P212" s="161">
        <f t="shared" si="51"/>
        <v>0</v>
      </c>
      <c r="Q212" s="161">
        <v>0</v>
      </c>
      <c r="R212" s="161">
        <f t="shared" si="52"/>
        <v>0</v>
      </c>
      <c r="S212" s="161">
        <v>0</v>
      </c>
      <c r="T212" s="162">
        <f t="shared" si="5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165</v>
      </c>
      <c r="AT212" s="163" t="s">
        <v>161</v>
      </c>
      <c r="AU212" s="163" t="s">
        <v>83</v>
      </c>
      <c r="AY212" s="18" t="s">
        <v>159</v>
      </c>
      <c r="BE212" s="164">
        <f t="shared" si="54"/>
        <v>0</v>
      </c>
      <c r="BF212" s="164">
        <f t="shared" si="55"/>
        <v>0</v>
      </c>
      <c r="BG212" s="164">
        <f t="shared" si="56"/>
        <v>0</v>
      </c>
      <c r="BH212" s="164">
        <f t="shared" si="57"/>
        <v>0</v>
      </c>
      <c r="BI212" s="164">
        <f t="shared" si="58"/>
        <v>0</v>
      </c>
      <c r="BJ212" s="18" t="s">
        <v>83</v>
      </c>
      <c r="BK212" s="164">
        <f t="shared" si="59"/>
        <v>0</v>
      </c>
      <c r="BL212" s="18" t="s">
        <v>165</v>
      </c>
      <c r="BM212" s="163" t="s">
        <v>1466</v>
      </c>
    </row>
    <row r="213" spans="1:65" s="2" customFormat="1" ht="16.5" customHeight="1">
      <c r="A213" s="33"/>
      <c r="B213" s="150"/>
      <c r="C213" s="151" t="s">
        <v>864</v>
      </c>
      <c r="D213" s="151" t="s">
        <v>161</v>
      </c>
      <c r="E213" s="152" t="s">
        <v>4520</v>
      </c>
      <c r="F213" s="153" t="s">
        <v>4521</v>
      </c>
      <c r="G213" s="154" t="s">
        <v>325</v>
      </c>
      <c r="H213" s="155">
        <v>1</v>
      </c>
      <c r="I213" s="156"/>
      <c r="J213" s="157">
        <f t="shared" si="50"/>
        <v>0</v>
      </c>
      <c r="K213" s="158"/>
      <c r="L213" s="34"/>
      <c r="M213" s="159" t="s">
        <v>1</v>
      </c>
      <c r="N213" s="160" t="s">
        <v>41</v>
      </c>
      <c r="O213" s="59"/>
      <c r="P213" s="161">
        <f t="shared" si="51"/>
        <v>0</v>
      </c>
      <c r="Q213" s="161">
        <v>0</v>
      </c>
      <c r="R213" s="161">
        <f t="shared" si="52"/>
        <v>0</v>
      </c>
      <c r="S213" s="161">
        <v>0</v>
      </c>
      <c r="T213" s="162">
        <f t="shared" si="5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165</v>
      </c>
      <c r="AT213" s="163" t="s">
        <v>161</v>
      </c>
      <c r="AU213" s="163" t="s">
        <v>83</v>
      </c>
      <c r="AY213" s="18" t="s">
        <v>159</v>
      </c>
      <c r="BE213" s="164">
        <f t="shared" si="54"/>
        <v>0</v>
      </c>
      <c r="BF213" s="164">
        <f t="shared" si="55"/>
        <v>0</v>
      </c>
      <c r="BG213" s="164">
        <f t="shared" si="56"/>
        <v>0</v>
      </c>
      <c r="BH213" s="164">
        <f t="shared" si="57"/>
        <v>0</v>
      </c>
      <c r="BI213" s="164">
        <f t="shared" si="58"/>
        <v>0</v>
      </c>
      <c r="BJ213" s="18" t="s">
        <v>83</v>
      </c>
      <c r="BK213" s="164">
        <f t="shared" si="59"/>
        <v>0</v>
      </c>
      <c r="BL213" s="18" t="s">
        <v>165</v>
      </c>
      <c r="BM213" s="163" t="s">
        <v>1475</v>
      </c>
    </row>
    <row r="214" spans="1:65" s="2" customFormat="1" ht="21.75" customHeight="1">
      <c r="A214" s="33"/>
      <c r="B214" s="150"/>
      <c r="C214" s="151" t="s">
        <v>868</v>
      </c>
      <c r="D214" s="151" t="s">
        <v>161</v>
      </c>
      <c r="E214" s="152" t="s">
        <v>4524</v>
      </c>
      <c r="F214" s="153" t="s">
        <v>4525</v>
      </c>
      <c r="G214" s="154" t="s">
        <v>325</v>
      </c>
      <c r="H214" s="155">
        <v>3</v>
      </c>
      <c r="I214" s="156"/>
      <c r="J214" s="157">
        <f t="shared" si="50"/>
        <v>0</v>
      </c>
      <c r="K214" s="158"/>
      <c r="L214" s="34"/>
      <c r="M214" s="159" t="s">
        <v>1</v>
      </c>
      <c r="N214" s="160" t="s">
        <v>41</v>
      </c>
      <c r="O214" s="59"/>
      <c r="P214" s="161">
        <f t="shared" si="51"/>
        <v>0</v>
      </c>
      <c r="Q214" s="161">
        <v>0</v>
      </c>
      <c r="R214" s="161">
        <f t="shared" si="52"/>
        <v>0</v>
      </c>
      <c r="S214" s="161">
        <v>0</v>
      </c>
      <c r="T214" s="162">
        <f t="shared" si="5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165</v>
      </c>
      <c r="AT214" s="163" t="s">
        <v>161</v>
      </c>
      <c r="AU214" s="163" t="s">
        <v>83</v>
      </c>
      <c r="AY214" s="18" t="s">
        <v>159</v>
      </c>
      <c r="BE214" s="164">
        <f t="shared" si="54"/>
        <v>0</v>
      </c>
      <c r="BF214" s="164">
        <f t="shared" si="55"/>
        <v>0</v>
      </c>
      <c r="BG214" s="164">
        <f t="shared" si="56"/>
        <v>0</v>
      </c>
      <c r="BH214" s="164">
        <f t="shared" si="57"/>
        <v>0</v>
      </c>
      <c r="BI214" s="164">
        <f t="shared" si="58"/>
        <v>0</v>
      </c>
      <c r="BJ214" s="18" t="s">
        <v>83</v>
      </c>
      <c r="BK214" s="164">
        <f t="shared" si="59"/>
        <v>0</v>
      </c>
      <c r="BL214" s="18" t="s">
        <v>165</v>
      </c>
      <c r="BM214" s="163" t="s">
        <v>1486</v>
      </c>
    </row>
    <row r="215" spans="2:63" s="12" customFormat="1" ht="25.9" customHeight="1">
      <c r="B215" s="137"/>
      <c r="D215" s="138" t="s">
        <v>75</v>
      </c>
      <c r="E215" s="139" t="s">
        <v>4571</v>
      </c>
      <c r="F215" s="139" t="s">
        <v>4476</v>
      </c>
      <c r="I215" s="140"/>
      <c r="J215" s="141">
        <f>BK215</f>
        <v>0</v>
      </c>
      <c r="L215" s="137"/>
      <c r="M215" s="142"/>
      <c r="N215" s="143"/>
      <c r="O215" s="143"/>
      <c r="P215" s="144">
        <f>SUM(P216:P232)</f>
        <v>0</v>
      </c>
      <c r="Q215" s="143"/>
      <c r="R215" s="144">
        <f>SUM(R216:R232)</f>
        <v>0</v>
      </c>
      <c r="S215" s="143"/>
      <c r="T215" s="145">
        <f>SUM(T216:T232)</f>
        <v>0</v>
      </c>
      <c r="AR215" s="138" t="s">
        <v>83</v>
      </c>
      <c r="AT215" s="146" t="s">
        <v>75</v>
      </c>
      <c r="AU215" s="146" t="s">
        <v>76</v>
      </c>
      <c r="AY215" s="138" t="s">
        <v>159</v>
      </c>
      <c r="BK215" s="147">
        <f>SUM(BK216:BK232)</f>
        <v>0</v>
      </c>
    </row>
    <row r="216" spans="1:65" s="2" customFormat="1" ht="16.5" customHeight="1">
      <c r="A216" s="33"/>
      <c r="B216" s="150"/>
      <c r="C216" s="151" t="s">
        <v>874</v>
      </c>
      <c r="D216" s="151" t="s">
        <v>161</v>
      </c>
      <c r="E216" s="152" t="s">
        <v>4572</v>
      </c>
      <c r="F216" s="153" t="s">
        <v>4573</v>
      </c>
      <c r="G216" s="154" t="s">
        <v>325</v>
      </c>
      <c r="H216" s="155">
        <v>1</v>
      </c>
      <c r="I216" s="156"/>
      <c r="J216" s="157">
        <f aca="true" t="shared" si="60" ref="J216:J232"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 aca="true" t="shared" si="61" ref="P216:P232">O216*H216</f>
        <v>0</v>
      </c>
      <c r="Q216" s="161">
        <v>0</v>
      </c>
      <c r="R216" s="161">
        <f aca="true" t="shared" si="62" ref="R216:R232">Q216*H216</f>
        <v>0</v>
      </c>
      <c r="S216" s="161">
        <v>0</v>
      </c>
      <c r="T216" s="162">
        <f aca="true" t="shared" si="63" ref="T216:T232"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165</v>
      </c>
      <c r="AT216" s="163" t="s">
        <v>161</v>
      </c>
      <c r="AU216" s="163" t="s">
        <v>83</v>
      </c>
      <c r="AY216" s="18" t="s">
        <v>159</v>
      </c>
      <c r="BE216" s="164">
        <f aca="true" t="shared" si="64" ref="BE216:BE232">IF(N216="základní",J216,0)</f>
        <v>0</v>
      </c>
      <c r="BF216" s="164">
        <f aca="true" t="shared" si="65" ref="BF216:BF232">IF(N216="snížená",J216,0)</f>
        <v>0</v>
      </c>
      <c r="BG216" s="164">
        <f aca="true" t="shared" si="66" ref="BG216:BG232">IF(N216="zákl. přenesená",J216,0)</f>
        <v>0</v>
      </c>
      <c r="BH216" s="164">
        <f aca="true" t="shared" si="67" ref="BH216:BH232">IF(N216="sníž. přenesená",J216,0)</f>
        <v>0</v>
      </c>
      <c r="BI216" s="164">
        <f aca="true" t="shared" si="68" ref="BI216:BI232">IF(N216="nulová",J216,0)</f>
        <v>0</v>
      </c>
      <c r="BJ216" s="18" t="s">
        <v>83</v>
      </c>
      <c r="BK216" s="164">
        <f aca="true" t="shared" si="69" ref="BK216:BK232">ROUND(I216*H216,2)</f>
        <v>0</v>
      </c>
      <c r="BL216" s="18" t="s">
        <v>165</v>
      </c>
      <c r="BM216" s="163" t="s">
        <v>1496</v>
      </c>
    </row>
    <row r="217" spans="1:65" s="2" customFormat="1" ht="21.75" customHeight="1">
      <c r="A217" s="33"/>
      <c r="B217" s="150"/>
      <c r="C217" s="151" t="s">
        <v>878</v>
      </c>
      <c r="D217" s="151" t="s">
        <v>161</v>
      </c>
      <c r="E217" s="152" t="s">
        <v>4502</v>
      </c>
      <c r="F217" s="153" t="s">
        <v>4503</v>
      </c>
      <c r="G217" s="154" t="s">
        <v>325</v>
      </c>
      <c r="H217" s="155">
        <v>1</v>
      </c>
      <c r="I217" s="156"/>
      <c r="J217" s="157">
        <f t="shared" si="60"/>
        <v>0</v>
      </c>
      <c r="K217" s="158"/>
      <c r="L217" s="34"/>
      <c r="M217" s="159" t="s">
        <v>1</v>
      </c>
      <c r="N217" s="160" t="s">
        <v>41</v>
      </c>
      <c r="O217" s="59"/>
      <c r="P217" s="161">
        <f t="shared" si="61"/>
        <v>0</v>
      </c>
      <c r="Q217" s="161">
        <v>0</v>
      </c>
      <c r="R217" s="161">
        <f t="shared" si="62"/>
        <v>0</v>
      </c>
      <c r="S217" s="161">
        <v>0</v>
      </c>
      <c r="T217" s="162">
        <f t="shared" si="6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165</v>
      </c>
      <c r="AT217" s="163" t="s">
        <v>161</v>
      </c>
      <c r="AU217" s="163" t="s">
        <v>83</v>
      </c>
      <c r="AY217" s="18" t="s">
        <v>159</v>
      </c>
      <c r="BE217" s="164">
        <f t="shared" si="64"/>
        <v>0</v>
      </c>
      <c r="BF217" s="164">
        <f t="shared" si="65"/>
        <v>0</v>
      </c>
      <c r="BG217" s="164">
        <f t="shared" si="66"/>
        <v>0</v>
      </c>
      <c r="BH217" s="164">
        <f t="shared" si="67"/>
        <v>0</v>
      </c>
      <c r="BI217" s="164">
        <f t="shared" si="68"/>
        <v>0</v>
      </c>
      <c r="BJ217" s="18" t="s">
        <v>83</v>
      </c>
      <c r="BK217" s="164">
        <f t="shared" si="69"/>
        <v>0</v>
      </c>
      <c r="BL217" s="18" t="s">
        <v>165</v>
      </c>
      <c r="BM217" s="163" t="s">
        <v>1505</v>
      </c>
    </row>
    <row r="218" spans="1:65" s="2" customFormat="1" ht="21.75" customHeight="1">
      <c r="A218" s="33"/>
      <c r="B218" s="150"/>
      <c r="C218" s="151" t="s">
        <v>883</v>
      </c>
      <c r="D218" s="151" t="s">
        <v>161</v>
      </c>
      <c r="E218" s="152" t="s">
        <v>4504</v>
      </c>
      <c r="F218" s="153" t="s">
        <v>4505</v>
      </c>
      <c r="G218" s="154" t="s">
        <v>325</v>
      </c>
      <c r="H218" s="155">
        <v>1</v>
      </c>
      <c r="I218" s="156"/>
      <c r="J218" s="157">
        <f t="shared" si="60"/>
        <v>0</v>
      </c>
      <c r="K218" s="158"/>
      <c r="L218" s="34"/>
      <c r="M218" s="159" t="s">
        <v>1</v>
      </c>
      <c r="N218" s="160" t="s">
        <v>41</v>
      </c>
      <c r="O218" s="59"/>
      <c r="P218" s="161">
        <f t="shared" si="61"/>
        <v>0</v>
      </c>
      <c r="Q218" s="161">
        <v>0</v>
      </c>
      <c r="R218" s="161">
        <f t="shared" si="62"/>
        <v>0</v>
      </c>
      <c r="S218" s="161">
        <v>0</v>
      </c>
      <c r="T218" s="162">
        <f t="shared" si="6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165</v>
      </c>
      <c r="AT218" s="163" t="s">
        <v>161</v>
      </c>
      <c r="AU218" s="163" t="s">
        <v>83</v>
      </c>
      <c r="AY218" s="18" t="s">
        <v>159</v>
      </c>
      <c r="BE218" s="164">
        <f t="shared" si="64"/>
        <v>0</v>
      </c>
      <c r="BF218" s="164">
        <f t="shared" si="65"/>
        <v>0</v>
      </c>
      <c r="BG218" s="164">
        <f t="shared" si="66"/>
        <v>0</v>
      </c>
      <c r="BH218" s="164">
        <f t="shared" si="67"/>
        <v>0</v>
      </c>
      <c r="BI218" s="164">
        <f t="shared" si="68"/>
        <v>0</v>
      </c>
      <c r="BJ218" s="18" t="s">
        <v>83</v>
      </c>
      <c r="BK218" s="164">
        <f t="shared" si="69"/>
        <v>0</v>
      </c>
      <c r="BL218" s="18" t="s">
        <v>165</v>
      </c>
      <c r="BM218" s="163" t="s">
        <v>1517</v>
      </c>
    </row>
    <row r="219" spans="1:65" s="2" customFormat="1" ht="16.5" customHeight="1">
      <c r="A219" s="33"/>
      <c r="B219" s="150"/>
      <c r="C219" s="151" t="s">
        <v>890</v>
      </c>
      <c r="D219" s="151" t="s">
        <v>161</v>
      </c>
      <c r="E219" s="152" t="s">
        <v>4508</v>
      </c>
      <c r="F219" s="153" t="s">
        <v>4509</v>
      </c>
      <c r="G219" s="154" t="s">
        <v>325</v>
      </c>
      <c r="H219" s="155">
        <v>2</v>
      </c>
      <c r="I219" s="156"/>
      <c r="J219" s="157">
        <f t="shared" si="60"/>
        <v>0</v>
      </c>
      <c r="K219" s="158"/>
      <c r="L219" s="34"/>
      <c r="M219" s="159" t="s">
        <v>1</v>
      </c>
      <c r="N219" s="160" t="s">
        <v>41</v>
      </c>
      <c r="O219" s="59"/>
      <c r="P219" s="161">
        <f t="shared" si="61"/>
        <v>0</v>
      </c>
      <c r="Q219" s="161">
        <v>0</v>
      </c>
      <c r="R219" s="161">
        <f t="shared" si="62"/>
        <v>0</v>
      </c>
      <c r="S219" s="161">
        <v>0</v>
      </c>
      <c r="T219" s="162">
        <f t="shared" si="6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165</v>
      </c>
      <c r="AT219" s="163" t="s">
        <v>161</v>
      </c>
      <c r="AU219" s="163" t="s">
        <v>83</v>
      </c>
      <c r="AY219" s="18" t="s">
        <v>159</v>
      </c>
      <c r="BE219" s="164">
        <f t="shared" si="64"/>
        <v>0</v>
      </c>
      <c r="BF219" s="164">
        <f t="shared" si="65"/>
        <v>0</v>
      </c>
      <c r="BG219" s="164">
        <f t="shared" si="66"/>
        <v>0</v>
      </c>
      <c r="BH219" s="164">
        <f t="shared" si="67"/>
        <v>0</v>
      </c>
      <c r="BI219" s="164">
        <f t="shared" si="68"/>
        <v>0</v>
      </c>
      <c r="BJ219" s="18" t="s">
        <v>83</v>
      </c>
      <c r="BK219" s="164">
        <f t="shared" si="69"/>
        <v>0</v>
      </c>
      <c r="BL219" s="18" t="s">
        <v>165</v>
      </c>
      <c r="BM219" s="163" t="s">
        <v>1537</v>
      </c>
    </row>
    <row r="220" spans="1:65" s="2" customFormat="1" ht="16.5" customHeight="1">
      <c r="A220" s="33"/>
      <c r="B220" s="150"/>
      <c r="C220" s="151" t="s">
        <v>894</v>
      </c>
      <c r="D220" s="151" t="s">
        <v>161</v>
      </c>
      <c r="E220" s="152" t="s">
        <v>4557</v>
      </c>
      <c r="F220" s="153" t="s">
        <v>4558</v>
      </c>
      <c r="G220" s="154" t="s">
        <v>325</v>
      </c>
      <c r="H220" s="155">
        <v>2</v>
      </c>
      <c r="I220" s="156"/>
      <c r="J220" s="157">
        <f t="shared" si="60"/>
        <v>0</v>
      </c>
      <c r="K220" s="158"/>
      <c r="L220" s="34"/>
      <c r="M220" s="159" t="s">
        <v>1</v>
      </c>
      <c r="N220" s="160" t="s">
        <v>41</v>
      </c>
      <c r="O220" s="59"/>
      <c r="P220" s="161">
        <f t="shared" si="61"/>
        <v>0</v>
      </c>
      <c r="Q220" s="161">
        <v>0</v>
      </c>
      <c r="R220" s="161">
        <f t="shared" si="62"/>
        <v>0</v>
      </c>
      <c r="S220" s="161">
        <v>0</v>
      </c>
      <c r="T220" s="162">
        <f t="shared" si="6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165</v>
      </c>
      <c r="AT220" s="163" t="s">
        <v>161</v>
      </c>
      <c r="AU220" s="163" t="s">
        <v>83</v>
      </c>
      <c r="AY220" s="18" t="s">
        <v>159</v>
      </c>
      <c r="BE220" s="164">
        <f t="shared" si="64"/>
        <v>0</v>
      </c>
      <c r="BF220" s="164">
        <f t="shared" si="65"/>
        <v>0</v>
      </c>
      <c r="BG220" s="164">
        <f t="shared" si="66"/>
        <v>0</v>
      </c>
      <c r="BH220" s="164">
        <f t="shared" si="67"/>
        <v>0</v>
      </c>
      <c r="BI220" s="164">
        <f t="shared" si="68"/>
        <v>0</v>
      </c>
      <c r="BJ220" s="18" t="s">
        <v>83</v>
      </c>
      <c r="BK220" s="164">
        <f t="shared" si="69"/>
        <v>0</v>
      </c>
      <c r="BL220" s="18" t="s">
        <v>165</v>
      </c>
      <c r="BM220" s="163" t="s">
        <v>1547</v>
      </c>
    </row>
    <row r="221" spans="1:65" s="2" customFormat="1" ht="16.5" customHeight="1">
      <c r="A221" s="33"/>
      <c r="B221" s="150"/>
      <c r="C221" s="151" t="s">
        <v>899</v>
      </c>
      <c r="D221" s="151" t="s">
        <v>161</v>
      </c>
      <c r="E221" s="152" t="s">
        <v>4574</v>
      </c>
      <c r="F221" s="153" t="s">
        <v>4575</v>
      </c>
      <c r="G221" s="154" t="s">
        <v>325</v>
      </c>
      <c r="H221" s="155">
        <v>2</v>
      </c>
      <c r="I221" s="156"/>
      <c r="J221" s="157">
        <f t="shared" si="60"/>
        <v>0</v>
      </c>
      <c r="K221" s="158"/>
      <c r="L221" s="34"/>
      <c r="M221" s="159" t="s">
        <v>1</v>
      </c>
      <c r="N221" s="160" t="s">
        <v>41</v>
      </c>
      <c r="O221" s="59"/>
      <c r="P221" s="161">
        <f t="shared" si="61"/>
        <v>0</v>
      </c>
      <c r="Q221" s="161">
        <v>0</v>
      </c>
      <c r="R221" s="161">
        <f t="shared" si="62"/>
        <v>0</v>
      </c>
      <c r="S221" s="161">
        <v>0</v>
      </c>
      <c r="T221" s="162">
        <f t="shared" si="6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165</v>
      </c>
      <c r="AT221" s="163" t="s">
        <v>161</v>
      </c>
      <c r="AU221" s="163" t="s">
        <v>83</v>
      </c>
      <c r="AY221" s="18" t="s">
        <v>159</v>
      </c>
      <c r="BE221" s="164">
        <f t="shared" si="64"/>
        <v>0</v>
      </c>
      <c r="BF221" s="164">
        <f t="shared" si="65"/>
        <v>0</v>
      </c>
      <c r="BG221" s="164">
        <f t="shared" si="66"/>
        <v>0</v>
      </c>
      <c r="BH221" s="164">
        <f t="shared" si="67"/>
        <v>0</v>
      </c>
      <c r="BI221" s="164">
        <f t="shared" si="68"/>
        <v>0</v>
      </c>
      <c r="BJ221" s="18" t="s">
        <v>83</v>
      </c>
      <c r="BK221" s="164">
        <f t="shared" si="69"/>
        <v>0</v>
      </c>
      <c r="BL221" s="18" t="s">
        <v>165</v>
      </c>
      <c r="BM221" s="163" t="s">
        <v>1555</v>
      </c>
    </row>
    <row r="222" spans="1:65" s="2" customFormat="1" ht="16.5" customHeight="1">
      <c r="A222" s="33"/>
      <c r="B222" s="150"/>
      <c r="C222" s="151" t="s">
        <v>903</v>
      </c>
      <c r="D222" s="151" t="s">
        <v>161</v>
      </c>
      <c r="E222" s="152" t="s">
        <v>4576</v>
      </c>
      <c r="F222" s="153" t="s">
        <v>4577</v>
      </c>
      <c r="G222" s="154" t="s">
        <v>325</v>
      </c>
      <c r="H222" s="155">
        <v>1</v>
      </c>
      <c r="I222" s="156"/>
      <c r="J222" s="157">
        <f t="shared" si="60"/>
        <v>0</v>
      </c>
      <c r="K222" s="158"/>
      <c r="L222" s="34"/>
      <c r="M222" s="159" t="s">
        <v>1</v>
      </c>
      <c r="N222" s="160" t="s">
        <v>41</v>
      </c>
      <c r="O222" s="59"/>
      <c r="P222" s="161">
        <f t="shared" si="61"/>
        <v>0</v>
      </c>
      <c r="Q222" s="161">
        <v>0</v>
      </c>
      <c r="R222" s="161">
        <f t="shared" si="62"/>
        <v>0</v>
      </c>
      <c r="S222" s="161">
        <v>0</v>
      </c>
      <c r="T222" s="162">
        <f t="shared" si="6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165</v>
      </c>
      <c r="AT222" s="163" t="s">
        <v>161</v>
      </c>
      <c r="AU222" s="163" t="s">
        <v>83</v>
      </c>
      <c r="AY222" s="18" t="s">
        <v>159</v>
      </c>
      <c r="BE222" s="164">
        <f t="shared" si="64"/>
        <v>0</v>
      </c>
      <c r="BF222" s="164">
        <f t="shared" si="65"/>
        <v>0</v>
      </c>
      <c r="BG222" s="164">
        <f t="shared" si="66"/>
        <v>0</v>
      </c>
      <c r="BH222" s="164">
        <f t="shared" si="67"/>
        <v>0</v>
      </c>
      <c r="BI222" s="164">
        <f t="shared" si="68"/>
        <v>0</v>
      </c>
      <c r="BJ222" s="18" t="s">
        <v>83</v>
      </c>
      <c r="BK222" s="164">
        <f t="shared" si="69"/>
        <v>0</v>
      </c>
      <c r="BL222" s="18" t="s">
        <v>165</v>
      </c>
      <c r="BM222" s="163" t="s">
        <v>1575</v>
      </c>
    </row>
    <row r="223" spans="1:65" s="2" customFormat="1" ht="16.5" customHeight="1">
      <c r="A223" s="33"/>
      <c r="B223" s="150"/>
      <c r="C223" s="151" t="s">
        <v>908</v>
      </c>
      <c r="D223" s="151" t="s">
        <v>161</v>
      </c>
      <c r="E223" s="152" t="s">
        <v>4578</v>
      </c>
      <c r="F223" s="153" t="s">
        <v>4579</v>
      </c>
      <c r="G223" s="154" t="s">
        <v>325</v>
      </c>
      <c r="H223" s="155">
        <v>1</v>
      </c>
      <c r="I223" s="156"/>
      <c r="J223" s="157">
        <f t="shared" si="60"/>
        <v>0</v>
      </c>
      <c r="K223" s="158"/>
      <c r="L223" s="34"/>
      <c r="M223" s="159" t="s">
        <v>1</v>
      </c>
      <c r="N223" s="160" t="s">
        <v>41</v>
      </c>
      <c r="O223" s="59"/>
      <c r="P223" s="161">
        <f t="shared" si="61"/>
        <v>0</v>
      </c>
      <c r="Q223" s="161">
        <v>0</v>
      </c>
      <c r="R223" s="161">
        <f t="shared" si="62"/>
        <v>0</v>
      </c>
      <c r="S223" s="161">
        <v>0</v>
      </c>
      <c r="T223" s="162">
        <f t="shared" si="6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165</v>
      </c>
      <c r="AT223" s="163" t="s">
        <v>161</v>
      </c>
      <c r="AU223" s="163" t="s">
        <v>83</v>
      </c>
      <c r="AY223" s="18" t="s">
        <v>159</v>
      </c>
      <c r="BE223" s="164">
        <f t="shared" si="64"/>
        <v>0</v>
      </c>
      <c r="BF223" s="164">
        <f t="shared" si="65"/>
        <v>0</v>
      </c>
      <c r="BG223" s="164">
        <f t="shared" si="66"/>
        <v>0</v>
      </c>
      <c r="BH223" s="164">
        <f t="shared" si="67"/>
        <v>0</v>
      </c>
      <c r="BI223" s="164">
        <f t="shared" si="68"/>
        <v>0</v>
      </c>
      <c r="BJ223" s="18" t="s">
        <v>83</v>
      </c>
      <c r="BK223" s="164">
        <f t="shared" si="69"/>
        <v>0</v>
      </c>
      <c r="BL223" s="18" t="s">
        <v>165</v>
      </c>
      <c r="BM223" s="163" t="s">
        <v>1594</v>
      </c>
    </row>
    <row r="224" spans="1:65" s="2" customFormat="1" ht="16.5" customHeight="1">
      <c r="A224" s="33"/>
      <c r="B224" s="150"/>
      <c r="C224" s="151" t="s">
        <v>922</v>
      </c>
      <c r="D224" s="151" t="s">
        <v>161</v>
      </c>
      <c r="E224" s="152" t="s">
        <v>4549</v>
      </c>
      <c r="F224" s="153" t="s">
        <v>4550</v>
      </c>
      <c r="G224" s="154" t="s">
        <v>325</v>
      </c>
      <c r="H224" s="155">
        <v>1</v>
      </c>
      <c r="I224" s="156"/>
      <c r="J224" s="157">
        <f t="shared" si="60"/>
        <v>0</v>
      </c>
      <c r="K224" s="158"/>
      <c r="L224" s="34"/>
      <c r="M224" s="159" t="s">
        <v>1</v>
      </c>
      <c r="N224" s="160" t="s">
        <v>41</v>
      </c>
      <c r="O224" s="59"/>
      <c r="P224" s="161">
        <f t="shared" si="61"/>
        <v>0</v>
      </c>
      <c r="Q224" s="161">
        <v>0</v>
      </c>
      <c r="R224" s="161">
        <f t="shared" si="62"/>
        <v>0</v>
      </c>
      <c r="S224" s="161">
        <v>0</v>
      </c>
      <c r="T224" s="162">
        <f t="shared" si="6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165</v>
      </c>
      <c r="AT224" s="163" t="s">
        <v>161</v>
      </c>
      <c r="AU224" s="163" t="s">
        <v>83</v>
      </c>
      <c r="AY224" s="18" t="s">
        <v>159</v>
      </c>
      <c r="BE224" s="164">
        <f t="shared" si="64"/>
        <v>0</v>
      </c>
      <c r="BF224" s="164">
        <f t="shared" si="65"/>
        <v>0</v>
      </c>
      <c r="BG224" s="164">
        <f t="shared" si="66"/>
        <v>0</v>
      </c>
      <c r="BH224" s="164">
        <f t="shared" si="67"/>
        <v>0</v>
      </c>
      <c r="BI224" s="164">
        <f t="shared" si="68"/>
        <v>0</v>
      </c>
      <c r="BJ224" s="18" t="s">
        <v>83</v>
      </c>
      <c r="BK224" s="164">
        <f t="shared" si="69"/>
        <v>0</v>
      </c>
      <c r="BL224" s="18" t="s">
        <v>165</v>
      </c>
      <c r="BM224" s="163" t="s">
        <v>1603</v>
      </c>
    </row>
    <row r="225" spans="1:65" s="2" customFormat="1" ht="16.5" customHeight="1">
      <c r="A225" s="33"/>
      <c r="B225" s="150"/>
      <c r="C225" s="151" t="s">
        <v>929</v>
      </c>
      <c r="D225" s="151" t="s">
        <v>161</v>
      </c>
      <c r="E225" s="152" t="s">
        <v>4580</v>
      </c>
      <c r="F225" s="153" t="s">
        <v>4581</v>
      </c>
      <c r="G225" s="154" t="s">
        <v>325</v>
      </c>
      <c r="H225" s="155">
        <v>1</v>
      </c>
      <c r="I225" s="156"/>
      <c r="J225" s="157">
        <f t="shared" si="60"/>
        <v>0</v>
      </c>
      <c r="K225" s="158"/>
      <c r="L225" s="34"/>
      <c r="M225" s="159" t="s">
        <v>1</v>
      </c>
      <c r="N225" s="160" t="s">
        <v>41</v>
      </c>
      <c r="O225" s="59"/>
      <c r="P225" s="161">
        <f t="shared" si="61"/>
        <v>0</v>
      </c>
      <c r="Q225" s="161">
        <v>0</v>
      </c>
      <c r="R225" s="161">
        <f t="shared" si="62"/>
        <v>0</v>
      </c>
      <c r="S225" s="161">
        <v>0</v>
      </c>
      <c r="T225" s="162">
        <f t="shared" si="6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165</v>
      </c>
      <c r="AT225" s="163" t="s">
        <v>161</v>
      </c>
      <c r="AU225" s="163" t="s">
        <v>83</v>
      </c>
      <c r="AY225" s="18" t="s">
        <v>159</v>
      </c>
      <c r="BE225" s="164">
        <f t="shared" si="64"/>
        <v>0</v>
      </c>
      <c r="BF225" s="164">
        <f t="shared" si="65"/>
        <v>0</v>
      </c>
      <c r="BG225" s="164">
        <f t="shared" si="66"/>
        <v>0</v>
      </c>
      <c r="BH225" s="164">
        <f t="shared" si="67"/>
        <v>0</v>
      </c>
      <c r="BI225" s="164">
        <f t="shared" si="68"/>
        <v>0</v>
      </c>
      <c r="BJ225" s="18" t="s">
        <v>83</v>
      </c>
      <c r="BK225" s="164">
        <f t="shared" si="69"/>
        <v>0</v>
      </c>
      <c r="BL225" s="18" t="s">
        <v>165</v>
      </c>
      <c r="BM225" s="163" t="s">
        <v>1621</v>
      </c>
    </row>
    <row r="226" spans="1:65" s="2" customFormat="1" ht="24.2" customHeight="1">
      <c r="A226" s="33"/>
      <c r="B226" s="150"/>
      <c r="C226" s="151" t="s">
        <v>938</v>
      </c>
      <c r="D226" s="151" t="s">
        <v>161</v>
      </c>
      <c r="E226" s="152" t="s">
        <v>4512</v>
      </c>
      <c r="F226" s="153" t="s">
        <v>4513</v>
      </c>
      <c r="G226" s="154" t="s">
        <v>325</v>
      </c>
      <c r="H226" s="155">
        <v>2</v>
      </c>
      <c r="I226" s="156"/>
      <c r="J226" s="157">
        <f t="shared" si="60"/>
        <v>0</v>
      </c>
      <c r="K226" s="158"/>
      <c r="L226" s="34"/>
      <c r="M226" s="159" t="s">
        <v>1</v>
      </c>
      <c r="N226" s="160" t="s">
        <v>41</v>
      </c>
      <c r="O226" s="59"/>
      <c r="P226" s="161">
        <f t="shared" si="61"/>
        <v>0</v>
      </c>
      <c r="Q226" s="161">
        <v>0</v>
      </c>
      <c r="R226" s="161">
        <f t="shared" si="62"/>
        <v>0</v>
      </c>
      <c r="S226" s="161">
        <v>0</v>
      </c>
      <c r="T226" s="162">
        <f t="shared" si="6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165</v>
      </c>
      <c r="AT226" s="163" t="s">
        <v>161</v>
      </c>
      <c r="AU226" s="163" t="s">
        <v>83</v>
      </c>
      <c r="AY226" s="18" t="s">
        <v>159</v>
      </c>
      <c r="BE226" s="164">
        <f t="shared" si="64"/>
        <v>0</v>
      </c>
      <c r="BF226" s="164">
        <f t="shared" si="65"/>
        <v>0</v>
      </c>
      <c r="BG226" s="164">
        <f t="shared" si="66"/>
        <v>0</v>
      </c>
      <c r="BH226" s="164">
        <f t="shared" si="67"/>
        <v>0</v>
      </c>
      <c r="BI226" s="164">
        <f t="shared" si="68"/>
        <v>0</v>
      </c>
      <c r="BJ226" s="18" t="s">
        <v>83</v>
      </c>
      <c r="BK226" s="164">
        <f t="shared" si="69"/>
        <v>0</v>
      </c>
      <c r="BL226" s="18" t="s">
        <v>165</v>
      </c>
      <c r="BM226" s="163" t="s">
        <v>1631</v>
      </c>
    </row>
    <row r="227" spans="1:65" s="2" customFormat="1" ht="24.2" customHeight="1">
      <c r="A227" s="33"/>
      <c r="B227" s="150"/>
      <c r="C227" s="151" t="s">
        <v>945</v>
      </c>
      <c r="D227" s="151" t="s">
        <v>161</v>
      </c>
      <c r="E227" s="152" t="s">
        <v>4582</v>
      </c>
      <c r="F227" s="153" t="s">
        <v>4583</v>
      </c>
      <c r="G227" s="154" t="s">
        <v>325</v>
      </c>
      <c r="H227" s="155">
        <v>2</v>
      </c>
      <c r="I227" s="156"/>
      <c r="J227" s="157">
        <f t="shared" si="60"/>
        <v>0</v>
      </c>
      <c r="K227" s="158"/>
      <c r="L227" s="34"/>
      <c r="M227" s="159" t="s">
        <v>1</v>
      </c>
      <c r="N227" s="160" t="s">
        <v>41</v>
      </c>
      <c r="O227" s="59"/>
      <c r="P227" s="161">
        <f t="shared" si="61"/>
        <v>0</v>
      </c>
      <c r="Q227" s="161">
        <v>0</v>
      </c>
      <c r="R227" s="161">
        <f t="shared" si="62"/>
        <v>0</v>
      </c>
      <c r="S227" s="161">
        <v>0</v>
      </c>
      <c r="T227" s="162">
        <f t="shared" si="6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165</v>
      </c>
      <c r="AT227" s="163" t="s">
        <v>161</v>
      </c>
      <c r="AU227" s="163" t="s">
        <v>83</v>
      </c>
      <c r="AY227" s="18" t="s">
        <v>159</v>
      </c>
      <c r="BE227" s="164">
        <f t="shared" si="64"/>
        <v>0</v>
      </c>
      <c r="BF227" s="164">
        <f t="shared" si="65"/>
        <v>0</v>
      </c>
      <c r="BG227" s="164">
        <f t="shared" si="66"/>
        <v>0</v>
      </c>
      <c r="BH227" s="164">
        <f t="shared" si="67"/>
        <v>0</v>
      </c>
      <c r="BI227" s="164">
        <f t="shared" si="68"/>
        <v>0</v>
      </c>
      <c r="BJ227" s="18" t="s">
        <v>83</v>
      </c>
      <c r="BK227" s="164">
        <f t="shared" si="69"/>
        <v>0</v>
      </c>
      <c r="BL227" s="18" t="s">
        <v>165</v>
      </c>
      <c r="BM227" s="163" t="s">
        <v>1646</v>
      </c>
    </row>
    <row r="228" spans="1:65" s="2" customFormat="1" ht="24.2" customHeight="1">
      <c r="A228" s="33"/>
      <c r="B228" s="150"/>
      <c r="C228" s="151" t="s">
        <v>961</v>
      </c>
      <c r="D228" s="151" t="s">
        <v>161</v>
      </c>
      <c r="E228" s="152" t="s">
        <v>4584</v>
      </c>
      <c r="F228" s="153" t="s">
        <v>4585</v>
      </c>
      <c r="G228" s="154" t="s">
        <v>325</v>
      </c>
      <c r="H228" s="155">
        <v>1</v>
      </c>
      <c r="I228" s="156"/>
      <c r="J228" s="157">
        <f t="shared" si="60"/>
        <v>0</v>
      </c>
      <c r="K228" s="158"/>
      <c r="L228" s="34"/>
      <c r="M228" s="159" t="s">
        <v>1</v>
      </c>
      <c r="N228" s="160" t="s">
        <v>41</v>
      </c>
      <c r="O228" s="59"/>
      <c r="P228" s="161">
        <f t="shared" si="61"/>
        <v>0</v>
      </c>
      <c r="Q228" s="161">
        <v>0</v>
      </c>
      <c r="R228" s="161">
        <f t="shared" si="62"/>
        <v>0</v>
      </c>
      <c r="S228" s="161">
        <v>0</v>
      </c>
      <c r="T228" s="162">
        <f t="shared" si="6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165</v>
      </c>
      <c r="AT228" s="163" t="s">
        <v>161</v>
      </c>
      <c r="AU228" s="163" t="s">
        <v>83</v>
      </c>
      <c r="AY228" s="18" t="s">
        <v>159</v>
      </c>
      <c r="BE228" s="164">
        <f t="shared" si="64"/>
        <v>0</v>
      </c>
      <c r="BF228" s="164">
        <f t="shared" si="65"/>
        <v>0</v>
      </c>
      <c r="BG228" s="164">
        <f t="shared" si="66"/>
        <v>0</v>
      </c>
      <c r="BH228" s="164">
        <f t="shared" si="67"/>
        <v>0</v>
      </c>
      <c r="BI228" s="164">
        <f t="shared" si="68"/>
        <v>0</v>
      </c>
      <c r="BJ228" s="18" t="s">
        <v>83</v>
      </c>
      <c r="BK228" s="164">
        <f t="shared" si="69"/>
        <v>0</v>
      </c>
      <c r="BL228" s="18" t="s">
        <v>165</v>
      </c>
      <c r="BM228" s="163" t="s">
        <v>1655</v>
      </c>
    </row>
    <row r="229" spans="1:65" s="2" customFormat="1" ht="16.5" customHeight="1">
      <c r="A229" s="33"/>
      <c r="B229" s="150"/>
      <c r="C229" s="151" t="s">
        <v>968</v>
      </c>
      <c r="D229" s="151" t="s">
        <v>161</v>
      </c>
      <c r="E229" s="152" t="s">
        <v>4518</v>
      </c>
      <c r="F229" s="153" t="s">
        <v>4519</v>
      </c>
      <c r="G229" s="154" t="s">
        <v>325</v>
      </c>
      <c r="H229" s="155">
        <v>3</v>
      </c>
      <c r="I229" s="156"/>
      <c r="J229" s="157">
        <f t="shared" si="60"/>
        <v>0</v>
      </c>
      <c r="K229" s="158"/>
      <c r="L229" s="34"/>
      <c r="M229" s="159" t="s">
        <v>1</v>
      </c>
      <c r="N229" s="160" t="s">
        <v>41</v>
      </c>
      <c r="O229" s="59"/>
      <c r="P229" s="161">
        <f t="shared" si="61"/>
        <v>0</v>
      </c>
      <c r="Q229" s="161">
        <v>0</v>
      </c>
      <c r="R229" s="161">
        <f t="shared" si="62"/>
        <v>0</v>
      </c>
      <c r="S229" s="161">
        <v>0</v>
      </c>
      <c r="T229" s="162">
        <f t="shared" si="6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165</v>
      </c>
      <c r="AT229" s="163" t="s">
        <v>161</v>
      </c>
      <c r="AU229" s="163" t="s">
        <v>83</v>
      </c>
      <c r="AY229" s="18" t="s">
        <v>159</v>
      </c>
      <c r="BE229" s="164">
        <f t="shared" si="64"/>
        <v>0</v>
      </c>
      <c r="BF229" s="164">
        <f t="shared" si="65"/>
        <v>0</v>
      </c>
      <c r="BG229" s="164">
        <f t="shared" si="66"/>
        <v>0</v>
      </c>
      <c r="BH229" s="164">
        <f t="shared" si="67"/>
        <v>0</v>
      </c>
      <c r="BI229" s="164">
        <f t="shared" si="68"/>
        <v>0</v>
      </c>
      <c r="BJ229" s="18" t="s">
        <v>83</v>
      </c>
      <c r="BK229" s="164">
        <f t="shared" si="69"/>
        <v>0</v>
      </c>
      <c r="BL229" s="18" t="s">
        <v>165</v>
      </c>
      <c r="BM229" s="163" t="s">
        <v>1666</v>
      </c>
    </row>
    <row r="230" spans="1:65" s="2" customFormat="1" ht="16.5" customHeight="1">
      <c r="A230" s="33"/>
      <c r="B230" s="150"/>
      <c r="C230" s="151" t="s">
        <v>976</v>
      </c>
      <c r="D230" s="151" t="s">
        <v>161</v>
      </c>
      <c r="E230" s="152" t="s">
        <v>4520</v>
      </c>
      <c r="F230" s="153" t="s">
        <v>4521</v>
      </c>
      <c r="G230" s="154" t="s">
        <v>325</v>
      </c>
      <c r="H230" s="155">
        <v>2</v>
      </c>
      <c r="I230" s="156"/>
      <c r="J230" s="157">
        <f t="shared" si="60"/>
        <v>0</v>
      </c>
      <c r="K230" s="158"/>
      <c r="L230" s="34"/>
      <c r="M230" s="159" t="s">
        <v>1</v>
      </c>
      <c r="N230" s="160" t="s">
        <v>41</v>
      </c>
      <c r="O230" s="59"/>
      <c r="P230" s="161">
        <f t="shared" si="61"/>
        <v>0</v>
      </c>
      <c r="Q230" s="161">
        <v>0</v>
      </c>
      <c r="R230" s="161">
        <f t="shared" si="62"/>
        <v>0</v>
      </c>
      <c r="S230" s="161">
        <v>0</v>
      </c>
      <c r="T230" s="162">
        <f t="shared" si="6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165</v>
      </c>
      <c r="AT230" s="163" t="s">
        <v>161</v>
      </c>
      <c r="AU230" s="163" t="s">
        <v>83</v>
      </c>
      <c r="AY230" s="18" t="s">
        <v>159</v>
      </c>
      <c r="BE230" s="164">
        <f t="shared" si="64"/>
        <v>0</v>
      </c>
      <c r="BF230" s="164">
        <f t="shared" si="65"/>
        <v>0</v>
      </c>
      <c r="BG230" s="164">
        <f t="shared" si="66"/>
        <v>0</v>
      </c>
      <c r="BH230" s="164">
        <f t="shared" si="67"/>
        <v>0</v>
      </c>
      <c r="BI230" s="164">
        <f t="shared" si="68"/>
        <v>0</v>
      </c>
      <c r="BJ230" s="18" t="s">
        <v>83</v>
      </c>
      <c r="BK230" s="164">
        <f t="shared" si="69"/>
        <v>0</v>
      </c>
      <c r="BL230" s="18" t="s">
        <v>165</v>
      </c>
      <c r="BM230" s="163" t="s">
        <v>1678</v>
      </c>
    </row>
    <row r="231" spans="1:65" s="2" customFormat="1" ht="21.75" customHeight="1">
      <c r="A231" s="33"/>
      <c r="B231" s="150"/>
      <c r="C231" s="151" t="s">
        <v>984</v>
      </c>
      <c r="D231" s="151" t="s">
        <v>161</v>
      </c>
      <c r="E231" s="152" t="s">
        <v>4522</v>
      </c>
      <c r="F231" s="153" t="s">
        <v>4523</v>
      </c>
      <c r="G231" s="154" t="s">
        <v>325</v>
      </c>
      <c r="H231" s="155">
        <v>2</v>
      </c>
      <c r="I231" s="156"/>
      <c r="J231" s="157">
        <f t="shared" si="60"/>
        <v>0</v>
      </c>
      <c r="K231" s="158"/>
      <c r="L231" s="34"/>
      <c r="M231" s="159" t="s">
        <v>1</v>
      </c>
      <c r="N231" s="160" t="s">
        <v>41</v>
      </c>
      <c r="O231" s="59"/>
      <c r="P231" s="161">
        <f t="shared" si="61"/>
        <v>0</v>
      </c>
      <c r="Q231" s="161">
        <v>0</v>
      </c>
      <c r="R231" s="161">
        <f t="shared" si="62"/>
        <v>0</v>
      </c>
      <c r="S231" s="161">
        <v>0</v>
      </c>
      <c r="T231" s="162">
        <f t="shared" si="6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165</v>
      </c>
      <c r="AT231" s="163" t="s">
        <v>161</v>
      </c>
      <c r="AU231" s="163" t="s">
        <v>83</v>
      </c>
      <c r="AY231" s="18" t="s">
        <v>159</v>
      </c>
      <c r="BE231" s="164">
        <f t="shared" si="64"/>
        <v>0</v>
      </c>
      <c r="BF231" s="164">
        <f t="shared" si="65"/>
        <v>0</v>
      </c>
      <c r="BG231" s="164">
        <f t="shared" si="66"/>
        <v>0</v>
      </c>
      <c r="BH231" s="164">
        <f t="shared" si="67"/>
        <v>0</v>
      </c>
      <c r="BI231" s="164">
        <f t="shared" si="68"/>
        <v>0</v>
      </c>
      <c r="BJ231" s="18" t="s">
        <v>83</v>
      </c>
      <c r="BK231" s="164">
        <f t="shared" si="69"/>
        <v>0</v>
      </c>
      <c r="BL231" s="18" t="s">
        <v>165</v>
      </c>
      <c r="BM231" s="163" t="s">
        <v>1688</v>
      </c>
    </row>
    <row r="232" spans="1:65" s="2" customFormat="1" ht="21.75" customHeight="1">
      <c r="A232" s="33"/>
      <c r="B232" s="150"/>
      <c r="C232" s="151" t="s">
        <v>995</v>
      </c>
      <c r="D232" s="151" t="s">
        <v>161</v>
      </c>
      <c r="E232" s="152" t="s">
        <v>4524</v>
      </c>
      <c r="F232" s="153" t="s">
        <v>4525</v>
      </c>
      <c r="G232" s="154" t="s">
        <v>325</v>
      </c>
      <c r="H232" s="155">
        <v>3</v>
      </c>
      <c r="I232" s="156"/>
      <c r="J232" s="157">
        <f t="shared" si="60"/>
        <v>0</v>
      </c>
      <c r="K232" s="158"/>
      <c r="L232" s="34"/>
      <c r="M232" s="159" t="s">
        <v>1</v>
      </c>
      <c r="N232" s="160" t="s">
        <v>41</v>
      </c>
      <c r="O232" s="59"/>
      <c r="P232" s="161">
        <f t="shared" si="61"/>
        <v>0</v>
      </c>
      <c r="Q232" s="161">
        <v>0</v>
      </c>
      <c r="R232" s="161">
        <f t="shared" si="62"/>
        <v>0</v>
      </c>
      <c r="S232" s="161">
        <v>0</v>
      </c>
      <c r="T232" s="162">
        <f t="shared" si="6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165</v>
      </c>
      <c r="AT232" s="163" t="s">
        <v>161</v>
      </c>
      <c r="AU232" s="163" t="s">
        <v>83</v>
      </c>
      <c r="AY232" s="18" t="s">
        <v>159</v>
      </c>
      <c r="BE232" s="164">
        <f t="shared" si="64"/>
        <v>0</v>
      </c>
      <c r="BF232" s="164">
        <f t="shared" si="65"/>
        <v>0</v>
      </c>
      <c r="BG232" s="164">
        <f t="shared" si="66"/>
        <v>0</v>
      </c>
      <c r="BH232" s="164">
        <f t="shared" si="67"/>
        <v>0</v>
      </c>
      <c r="BI232" s="164">
        <f t="shared" si="68"/>
        <v>0</v>
      </c>
      <c r="BJ232" s="18" t="s">
        <v>83</v>
      </c>
      <c r="BK232" s="164">
        <f t="shared" si="69"/>
        <v>0</v>
      </c>
      <c r="BL232" s="18" t="s">
        <v>165</v>
      </c>
      <c r="BM232" s="163" t="s">
        <v>1698</v>
      </c>
    </row>
    <row r="233" spans="2:63" s="12" customFormat="1" ht="25.9" customHeight="1">
      <c r="B233" s="137"/>
      <c r="D233" s="138" t="s">
        <v>75</v>
      </c>
      <c r="E233" s="139" t="s">
        <v>4586</v>
      </c>
      <c r="F233" s="139" t="s">
        <v>4478</v>
      </c>
      <c r="I233" s="140"/>
      <c r="J233" s="141">
        <f>BK233</f>
        <v>0</v>
      </c>
      <c r="L233" s="137"/>
      <c r="M233" s="142"/>
      <c r="N233" s="143"/>
      <c r="O233" s="143"/>
      <c r="P233" s="144">
        <f>SUM(P234:P238)</f>
        <v>0</v>
      </c>
      <c r="Q233" s="143"/>
      <c r="R233" s="144">
        <f>SUM(R234:R238)</f>
        <v>0</v>
      </c>
      <c r="S233" s="143"/>
      <c r="T233" s="145">
        <f>SUM(T234:T238)</f>
        <v>0</v>
      </c>
      <c r="AR233" s="138" t="s">
        <v>83</v>
      </c>
      <c r="AT233" s="146" t="s">
        <v>75</v>
      </c>
      <c r="AU233" s="146" t="s">
        <v>76</v>
      </c>
      <c r="AY233" s="138" t="s">
        <v>159</v>
      </c>
      <c r="BK233" s="147">
        <f>SUM(BK234:BK238)</f>
        <v>0</v>
      </c>
    </row>
    <row r="234" spans="1:65" s="2" customFormat="1" ht="21.75" customHeight="1">
      <c r="A234" s="33"/>
      <c r="B234" s="150"/>
      <c r="C234" s="151" t="s">
        <v>999</v>
      </c>
      <c r="D234" s="151" t="s">
        <v>161</v>
      </c>
      <c r="E234" s="152" t="s">
        <v>4587</v>
      </c>
      <c r="F234" s="153" t="s">
        <v>4588</v>
      </c>
      <c r="G234" s="154" t="s">
        <v>325</v>
      </c>
      <c r="H234" s="155">
        <v>4</v>
      </c>
      <c r="I234" s="156"/>
      <c r="J234" s="157">
        <f>ROUND(I234*H234,2)</f>
        <v>0</v>
      </c>
      <c r="K234" s="158"/>
      <c r="L234" s="34"/>
      <c r="M234" s="159" t="s">
        <v>1</v>
      </c>
      <c r="N234" s="160" t="s">
        <v>41</v>
      </c>
      <c r="O234" s="59"/>
      <c r="P234" s="161">
        <f>O234*H234</f>
        <v>0</v>
      </c>
      <c r="Q234" s="161">
        <v>0</v>
      </c>
      <c r="R234" s="161">
        <f>Q234*H234</f>
        <v>0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165</v>
      </c>
      <c r="AT234" s="163" t="s">
        <v>161</v>
      </c>
      <c r="AU234" s="163" t="s">
        <v>83</v>
      </c>
      <c r="AY234" s="18" t="s">
        <v>159</v>
      </c>
      <c r="BE234" s="164">
        <f>IF(N234="základní",J234,0)</f>
        <v>0</v>
      </c>
      <c r="BF234" s="164">
        <f>IF(N234="snížená",J234,0)</f>
        <v>0</v>
      </c>
      <c r="BG234" s="164">
        <f>IF(N234="zákl. přenesená",J234,0)</f>
        <v>0</v>
      </c>
      <c r="BH234" s="164">
        <f>IF(N234="sníž. přenesená",J234,0)</f>
        <v>0</v>
      </c>
      <c r="BI234" s="164">
        <f>IF(N234="nulová",J234,0)</f>
        <v>0</v>
      </c>
      <c r="BJ234" s="18" t="s">
        <v>83</v>
      </c>
      <c r="BK234" s="164">
        <f>ROUND(I234*H234,2)</f>
        <v>0</v>
      </c>
      <c r="BL234" s="18" t="s">
        <v>165</v>
      </c>
      <c r="BM234" s="163" t="s">
        <v>1707</v>
      </c>
    </row>
    <row r="235" spans="1:65" s="2" customFormat="1" ht="16.5" customHeight="1">
      <c r="A235" s="33"/>
      <c r="B235" s="150"/>
      <c r="C235" s="151" t="s">
        <v>1004</v>
      </c>
      <c r="D235" s="151" t="s">
        <v>161</v>
      </c>
      <c r="E235" s="152" t="s">
        <v>4589</v>
      </c>
      <c r="F235" s="153" t="s">
        <v>4590</v>
      </c>
      <c r="G235" s="154" t="s">
        <v>325</v>
      </c>
      <c r="H235" s="155">
        <v>80</v>
      </c>
      <c r="I235" s="156"/>
      <c r="J235" s="157">
        <f>ROUND(I235*H235,2)</f>
        <v>0</v>
      </c>
      <c r="K235" s="158"/>
      <c r="L235" s="34"/>
      <c r="M235" s="159" t="s">
        <v>1</v>
      </c>
      <c r="N235" s="160" t="s">
        <v>41</v>
      </c>
      <c r="O235" s="59"/>
      <c r="P235" s="161">
        <f>O235*H235</f>
        <v>0</v>
      </c>
      <c r="Q235" s="161">
        <v>0</v>
      </c>
      <c r="R235" s="161">
        <f>Q235*H235</f>
        <v>0</v>
      </c>
      <c r="S235" s="161">
        <v>0</v>
      </c>
      <c r="T235" s="16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165</v>
      </c>
      <c r="AT235" s="163" t="s">
        <v>161</v>
      </c>
      <c r="AU235" s="163" t="s">
        <v>83</v>
      </c>
      <c r="AY235" s="18" t="s">
        <v>159</v>
      </c>
      <c r="BE235" s="164">
        <f>IF(N235="základní",J235,0)</f>
        <v>0</v>
      </c>
      <c r="BF235" s="164">
        <f>IF(N235="snížená",J235,0)</f>
        <v>0</v>
      </c>
      <c r="BG235" s="164">
        <f>IF(N235="zákl. přenesená",J235,0)</f>
        <v>0</v>
      </c>
      <c r="BH235" s="164">
        <f>IF(N235="sníž. přenesená",J235,0)</f>
        <v>0</v>
      </c>
      <c r="BI235" s="164">
        <f>IF(N235="nulová",J235,0)</f>
        <v>0</v>
      </c>
      <c r="BJ235" s="18" t="s">
        <v>83</v>
      </c>
      <c r="BK235" s="164">
        <f>ROUND(I235*H235,2)</f>
        <v>0</v>
      </c>
      <c r="BL235" s="18" t="s">
        <v>165</v>
      </c>
      <c r="BM235" s="163" t="s">
        <v>1715</v>
      </c>
    </row>
    <row r="236" spans="1:65" s="2" customFormat="1" ht="16.5" customHeight="1">
      <c r="A236" s="33"/>
      <c r="B236" s="150"/>
      <c r="C236" s="151" t="s">
        <v>1008</v>
      </c>
      <c r="D236" s="151" t="s">
        <v>161</v>
      </c>
      <c r="E236" s="152" t="s">
        <v>4591</v>
      </c>
      <c r="F236" s="153" t="s">
        <v>4592</v>
      </c>
      <c r="G236" s="154" t="s">
        <v>325</v>
      </c>
      <c r="H236" s="155">
        <v>2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0</v>
      </c>
      <c r="R236" s="161">
        <f>Q236*H236</f>
        <v>0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165</v>
      </c>
      <c r="AT236" s="163" t="s">
        <v>161</v>
      </c>
      <c r="AU236" s="163" t="s">
        <v>83</v>
      </c>
      <c r="AY236" s="18" t="s">
        <v>159</v>
      </c>
      <c r="BE236" s="164">
        <f>IF(N236="základní",J236,0)</f>
        <v>0</v>
      </c>
      <c r="BF236" s="164">
        <f>IF(N236="snížená",J236,0)</f>
        <v>0</v>
      </c>
      <c r="BG236" s="164">
        <f>IF(N236="zákl. přenesená",J236,0)</f>
        <v>0</v>
      </c>
      <c r="BH236" s="164">
        <f>IF(N236="sníž. přenesená",J236,0)</f>
        <v>0</v>
      </c>
      <c r="BI236" s="164">
        <f>IF(N236="nulová",J236,0)</f>
        <v>0</v>
      </c>
      <c r="BJ236" s="18" t="s">
        <v>83</v>
      </c>
      <c r="BK236" s="164">
        <f>ROUND(I236*H236,2)</f>
        <v>0</v>
      </c>
      <c r="BL236" s="18" t="s">
        <v>165</v>
      </c>
      <c r="BM236" s="163" t="s">
        <v>1723</v>
      </c>
    </row>
    <row r="237" spans="1:65" s="2" customFormat="1" ht="16.5" customHeight="1">
      <c r="A237" s="33"/>
      <c r="B237" s="150"/>
      <c r="C237" s="151" t="s">
        <v>1013</v>
      </c>
      <c r="D237" s="151" t="s">
        <v>161</v>
      </c>
      <c r="E237" s="152" t="s">
        <v>4593</v>
      </c>
      <c r="F237" s="153" t="s">
        <v>4594</v>
      </c>
      <c r="G237" s="154" t="s">
        <v>325</v>
      </c>
      <c r="H237" s="155">
        <v>4</v>
      </c>
      <c r="I237" s="156"/>
      <c r="J237" s="157">
        <f>ROUND(I237*H237,2)</f>
        <v>0</v>
      </c>
      <c r="K237" s="158"/>
      <c r="L237" s="34"/>
      <c r="M237" s="159" t="s">
        <v>1</v>
      </c>
      <c r="N237" s="160" t="s">
        <v>41</v>
      </c>
      <c r="O237" s="59"/>
      <c r="P237" s="161">
        <f>O237*H237</f>
        <v>0</v>
      </c>
      <c r="Q237" s="161">
        <v>0</v>
      </c>
      <c r="R237" s="161">
        <f>Q237*H237</f>
        <v>0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165</v>
      </c>
      <c r="AT237" s="163" t="s">
        <v>161</v>
      </c>
      <c r="AU237" s="163" t="s">
        <v>83</v>
      </c>
      <c r="AY237" s="18" t="s">
        <v>159</v>
      </c>
      <c r="BE237" s="164">
        <f>IF(N237="základní",J237,0)</f>
        <v>0</v>
      </c>
      <c r="BF237" s="164">
        <f>IF(N237="snížená",J237,0)</f>
        <v>0</v>
      </c>
      <c r="BG237" s="164">
        <f>IF(N237="zákl. přenesená",J237,0)</f>
        <v>0</v>
      </c>
      <c r="BH237" s="164">
        <f>IF(N237="sníž. přenesená",J237,0)</f>
        <v>0</v>
      </c>
      <c r="BI237" s="164">
        <f>IF(N237="nulová",J237,0)</f>
        <v>0</v>
      </c>
      <c r="BJ237" s="18" t="s">
        <v>83</v>
      </c>
      <c r="BK237" s="164">
        <f>ROUND(I237*H237,2)</f>
        <v>0</v>
      </c>
      <c r="BL237" s="18" t="s">
        <v>165</v>
      </c>
      <c r="BM237" s="163" t="s">
        <v>1734</v>
      </c>
    </row>
    <row r="238" spans="1:65" s="2" customFormat="1" ht="16.5" customHeight="1">
      <c r="A238" s="33"/>
      <c r="B238" s="150"/>
      <c r="C238" s="151" t="s">
        <v>1020</v>
      </c>
      <c r="D238" s="151" t="s">
        <v>161</v>
      </c>
      <c r="E238" s="152" t="s">
        <v>4595</v>
      </c>
      <c r="F238" s="153" t="s">
        <v>4596</v>
      </c>
      <c r="G238" s="154" t="s">
        <v>325</v>
      </c>
      <c r="H238" s="155">
        <v>80</v>
      </c>
      <c r="I238" s="156"/>
      <c r="J238" s="157">
        <f>ROUND(I238*H238,2)</f>
        <v>0</v>
      </c>
      <c r="K238" s="158"/>
      <c r="L238" s="34"/>
      <c r="M238" s="159" t="s">
        <v>1</v>
      </c>
      <c r="N238" s="160" t="s">
        <v>41</v>
      </c>
      <c r="O238" s="59"/>
      <c r="P238" s="161">
        <f>O238*H238</f>
        <v>0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165</v>
      </c>
      <c r="AT238" s="163" t="s">
        <v>161</v>
      </c>
      <c r="AU238" s="163" t="s">
        <v>83</v>
      </c>
      <c r="AY238" s="18" t="s">
        <v>159</v>
      </c>
      <c r="BE238" s="164">
        <f>IF(N238="základní",J238,0)</f>
        <v>0</v>
      </c>
      <c r="BF238" s="164">
        <f>IF(N238="snížená",J238,0)</f>
        <v>0</v>
      </c>
      <c r="BG238" s="164">
        <f>IF(N238="zákl. přenesená",J238,0)</f>
        <v>0</v>
      </c>
      <c r="BH238" s="164">
        <f>IF(N238="sníž. přenesená",J238,0)</f>
        <v>0</v>
      </c>
      <c r="BI238" s="164">
        <f>IF(N238="nulová",J238,0)</f>
        <v>0</v>
      </c>
      <c r="BJ238" s="18" t="s">
        <v>83</v>
      </c>
      <c r="BK238" s="164">
        <f>ROUND(I238*H238,2)</f>
        <v>0</v>
      </c>
      <c r="BL238" s="18" t="s">
        <v>165</v>
      </c>
      <c r="BM238" s="163" t="s">
        <v>1745</v>
      </c>
    </row>
    <row r="239" spans="2:63" s="12" customFormat="1" ht="25.9" customHeight="1">
      <c r="B239" s="137"/>
      <c r="D239" s="138" t="s">
        <v>75</v>
      </c>
      <c r="E239" s="139" t="s">
        <v>4597</v>
      </c>
      <c r="F239" s="139" t="s">
        <v>4459</v>
      </c>
      <c r="I239" s="140"/>
      <c r="J239" s="141">
        <f>BK239</f>
        <v>0</v>
      </c>
      <c r="L239" s="137"/>
      <c r="M239" s="142"/>
      <c r="N239" s="143"/>
      <c r="O239" s="143"/>
      <c r="P239" s="144">
        <f>SUM(P240:P253)</f>
        <v>0</v>
      </c>
      <c r="Q239" s="143"/>
      <c r="R239" s="144">
        <f>SUM(R240:R253)</f>
        <v>0</v>
      </c>
      <c r="S239" s="143"/>
      <c r="T239" s="145">
        <f>SUM(T240:T253)</f>
        <v>0</v>
      </c>
      <c r="AR239" s="138" t="s">
        <v>83</v>
      </c>
      <c r="AT239" s="146" t="s">
        <v>75</v>
      </c>
      <c r="AU239" s="146" t="s">
        <v>76</v>
      </c>
      <c r="AY239" s="138" t="s">
        <v>159</v>
      </c>
      <c r="BK239" s="147">
        <f>SUM(BK240:BK253)</f>
        <v>0</v>
      </c>
    </row>
    <row r="240" spans="1:65" s="2" customFormat="1" ht="16.5" customHeight="1">
      <c r="A240" s="33"/>
      <c r="B240" s="150"/>
      <c r="C240" s="151" t="s">
        <v>1032</v>
      </c>
      <c r="D240" s="151" t="s">
        <v>161</v>
      </c>
      <c r="E240" s="152" t="s">
        <v>4598</v>
      </c>
      <c r="F240" s="153" t="s">
        <v>4599</v>
      </c>
      <c r="G240" s="154" t="s">
        <v>325</v>
      </c>
      <c r="H240" s="155">
        <v>1</v>
      </c>
      <c r="I240" s="156"/>
      <c r="J240" s="157">
        <f aca="true" t="shared" si="70" ref="J240:J253">ROUND(I240*H240,2)</f>
        <v>0</v>
      </c>
      <c r="K240" s="158"/>
      <c r="L240" s="34"/>
      <c r="M240" s="159" t="s">
        <v>1</v>
      </c>
      <c r="N240" s="160" t="s">
        <v>41</v>
      </c>
      <c r="O240" s="59"/>
      <c r="P240" s="161">
        <f aca="true" t="shared" si="71" ref="P240:P253">O240*H240</f>
        <v>0</v>
      </c>
      <c r="Q240" s="161">
        <v>0</v>
      </c>
      <c r="R240" s="161">
        <f aca="true" t="shared" si="72" ref="R240:R253">Q240*H240</f>
        <v>0</v>
      </c>
      <c r="S240" s="161">
        <v>0</v>
      </c>
      <c r="T240" s="162">
        <f aca="true" t="shared" si="73" ref="T240:T253"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165</v>
      </c>
      <c r="AT240" s="163" t="s">
        <v>161</v>
      </c>
      <c r="AU240" s="163" t="s">
        <v>83</v>
      </c>
      <c r="AY240" s="18" t="s">
        <v>159</v>
      </c>
      <c r="BE240" s="164">
        <f aca="true" t="shared" si="74" ref="BE240:BE253">IF(N240="základní",J240,0)</f>
        <v>0</v>
      </c>
      <c r="BF240" s="164">
        <f aca="true" t="shared" si="75" ref="BF240:BF253">IF(N240="snížená",J240,0)</f>
        <v>0</v>
      </c>
      <c r="BG240" s="164">
        <f aca="true" t="shared" si="76" ref="BG240:BG253">IF(N240="zákl. přenesená",J240,0)</f>
        <v>0</v>
      </c>
      <c r="BH240" s="164">
        <f aca="true" t="shared" si="77" ref="BH240:BH253">IF(N240="sníž. přenesená",J240,0)</f>
        <v>0</v>
      </c>
      <c r="BI240" s="164">
        <f aca="true" t="shared" si="78" ref="BI240:BI253">IF(N240="nulová",J240,0)</f>
        <v>0</v>
      </c>
      <c r="BJ240" s="18" t="s">
        <v>83</v>
      </c>
      <c r="BK240" s="164">
        <f aca="true" t="shared" si="79" ref="BK240:BK253">ROUND(I240*H240,2)</f>
        <v>0</v>
      </c>
      <c r="BL240" s="18" t="s">
        <v>165</v>
      </c>
      <c r="BM240" s="163" t="s">
        <v>1756</v>
      </c>
    </row>
    <row r="241" spans="1:65" s="2" customFormat="1" ht="16.5" customHeight="1">
      <c r="A241" s="33"/>
      <c r="B241" s="150"/>
      <c r="C241" s="151" t="s">
        <v>1036</v>
      </c>
      <c r="D241" s="151" t="s">
        <v>161</v>
      </c>
      <c r="E241" s="152" t="s">
        <v>4600</v>
      </c>
      <c r="F241" s="153" t="s">
        <v>4601</v>
      </c>
      <c r="G241" s="154" t="s">
        <v>325</v>
      </c>
      <c r="H241" s="155">
        <v>1</v>
      </c>
      <c r="I241" s="156"/>
      <c r="J241" s="157">
        <f t="shared" si="70"/>
        <v>0</v>
      </c>
      <c r="K241" s="158"/>
      <c r="L241" s="34"/>
      <c r="M241" s="159" t="s">
        <v>1</v>
      </c>
      <c r="N241" s="160" t="s">
        <v>41</v>
      </c>
      <c r="O241" s="59"/>
      <c r="P241" s="161">
        <f t="shared" si="71"/>
        <v>0</v>
      </c>
      <c r="Q241" s="161">
        <v>0</v>
      </c>
      <c r="R241" s="161">
        <f t="shared" si="72"/>
        <v>0</v>
      </c>
      <c r="S241" s="161">
        <v>0</v>
      </c>
      <c r="T241" s="162">
        <f t="shared" si="7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165</v>
      </c>
      <c r="AT241" s="163" t="s">
        <v>161</v>
      </c>
      <c r="AU241" s="163" t="s">
        <v>83</v>
      </c>
      <c r="AY241" s="18" t="s">
        <v>159</v>
      </c>
      <c r="BE241" s="164">
        <f t="shared" si="74"/>
        <v>0</v>
      </c>
      <c r="BF241" s="164">
        <f t="shared" si="75"/>
        <v>0</v>
      </c>
      <c r="BG241" s="164">
        <f t="shared" si="76"/>
        <v>0</v>
      </c>
      <c r="BH241" s="164">
        <f t="shared" si="77"/>
        <v>0</v>
      </c>
      <c r="BI241" s="164">
        <f t="shared" si="78"/>
        <v>0</v>
      </c>
      <c r="BJ241" s="18" t="s">
        <v>83</v>
      </c>
      <c r="BK241" s="164">
        <f t="shared" si="79"/>
        <v>0</v>
      </c>
      <c r="BL241" s="18" t="s">
        <v>165</v>
      </c>
      <c r="BM241" s="163" t="s">
        <v>1763</v>
      </c>
    </row>
    <row r="242" spans="1:65" s="2" customFormat="1" ht="16.5" customHeight="1">
      <c r="A242" s="33"/>
      <c r="B242" s="150"/>
      <c r="C242" s="151" t="s">
        <v>1047</v>
      </c>
      <c r="D242" s="151" t="s">
        <v>161</v>
      </c>
      <c r="E242" s="152" t="s">
        <v>4602</v>
      </c>
      <c r="F242" s="153" t="s">
        <v>4603</v>
      </c>
      <c r="G242" s="154" t="s">
        <v>325</v>
      </c>
      <c r="H242" s="155">
        <v>26</v>
      </c>
      <c r="I242" s="156"/>
      <c r="J242" s="157">
        <f t="shared" si="70"/>
        <v>0</v>
      </c>
      <c r="K242" s="158"/>
      <c r="L242" s="34"/>
      <c r="M242" s="159" t="s">
        <v>1</v>
      </c>
      <c r="N242" s="160" t="s">
        <v>41</v>
      </c>
      <c r="O242" s="59"/>
      <c r="P242" s="161">
        <f t="shared" si="71"/>
        <v>0</v>
      </c>
      <c r="Q242" s="161">
        <v>0</v>
      </c>
      <c r="R242" s="161">
        <f t="shared" si="72"/>
        <v>0</v>
      </c>
      <c r="S242" s="161">
        <v>0</v>
      </c>
      <c r="T242" s="162">
        <f t="shared" si="7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165</v>
      </c>
      <c r="AT242" s="163" t="s">
        <v>161</v>
      </c>
      <c r="AU242" s="163" t="s">
        <v>83</v>
      </c>
      <c r="AY242" s="18" t="s">
        <v>159</v>
      </c>
      <c r="BE242" s="164">
        <f t="shared" si="74"/>
        <v>0</v>
      </c>
      <c r="BF242" s="164">
        <f t="shared" si="75"/>
        <v>0</v>
      </c>
      <c r="BG242" s="164">
        <f t="shared" si="76"/>
        <v>0</v>
      </c>
      <c r="BH242" s="164">
        <f t="shared" si="77"/>
        <v>0</v>
      </c>
      <c r="BI242" s="164">
        <f t="shared" si="78"/>
        <v>0</v>
      </c>
      <c r="BJ242" s="18" t="s">
        <v>83</v>
      </c>
      <c r="BK242" s="164">
        <f t="shared" si="79"/>
        <v>0</v>
      </c>
      <c r="BL242" s="18" t="s">
        <v>165</v>
      </c>
      <c r="BM242" s="163" t="s">
        <v>1772</v>
      </c>
    </row>
    <row r="243" spans="1:65" s="2" customFormat="1" ht="16.5" customHeight="1">
      <c r="A243" s="33"/>
      <c r="B243" s="150"/>
      <c r="C243" s="151" t="s">
        <v>1051</v>
      </c>
      <c r="D243" s="151" t="s">
        <v>161</v>
      </c>
      <c r="E243" s="152" t="s">
        <v>4604</v>
      </c>
      <c r="F243" s="153" t="s">
        <v>4605</v>
      </c>
      <c r="G243" s="154" t="s">
        <v>325</v>
      </c>
      <c r="H243" s="155">
        <v>50</v>
      </c>
      <c r="I243" s="156"/>
      <c r="J243" s="157">
        <f t="shared" si="70"/>
        <v>0</v>
      </c>
      <c r="K243" s="158"/>
      <c r="L243" s="34"/>
      <c r="M243" s="159" t="s">
        <v>1</v>
      </c>
      <c r="N243" s="160" t="s">
        <v>41</v>
      </c>
      <c r="O243" s="59"/>
      <c r="P243" s="161">
        <f t="shared" si="71"/>
        <v>0</v>
      </c>
      <c r="Q243" s="161">
        <v>0</v>
      </c>
      <c r="R243" s="161">
        <f t="shared" si="72"/>
        <v>0</v>
      </c>
      <c r="S243" s="161">
        <v>0</v>
      </c>
      <c r="T243" s="162">
        <f t="shared" si="7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165</v>
      </c>
      <c r="AT243" s="163" t="s">
        <v>161</v>
      </c>
      <c r="AU243" s="163" t="s">
        <v>83</v>
      </c>
      <c r="AY243" s="18" t="s">
        <v>159</v>
      </c>
      <c r="BE243" s="164">
        <f t="shared" si="74"/>
        <v>0</v>
      </c>
      <c r="BF243" s="164">
        <f t="shared" si="75"/>
        <v>0</v>
      </c>
      <c r="BG243" s="164">
        <f t="shared" si="76"/>
        <v>0</v>
      </c>
      <c r="BH243" s="164">
        <f t="shared" si="77"/>
        <v>0</v>
      </c>
      <c r="BI243" s="164">
        <f t="shared" si="78"/>
        <v>0</v>
      </c>
      <c r="BJ243" s="18" t="s">
        <v>83</v>
      </c>
      <c r="BK243" s="164">
        <f t="shared" si="79"/>
        <v>0</v>
      </c>
      <c r="BL243" s="18" t="s">
        <v>165</v>
      </c>
      <c r="BM243" s="163" t="s">
        <v>1783</v>
      </c>
    </row>
    <row r="244" spans="1:65" s="2" customFormat="1" ht="24.2" customHeight="1">
      <c r="A244" s="33"/>
      <c r="B244" s="150"/>
      <c r="C244" s="151" t="s">
        <v>1058</v>
      </c>
      <c r="D244" s="151" t="s">
        <v>161</v>
      </c>
      <c r="E244" s="152" t="s">
        <v>4606</v>
      </c>
      <c r="F244" s="153" t="s">
        <v>4607</v>
      </c>
      <c r="G244" s="154" t="s">
        <v>325</v>
      </c>
      <c r="H244" s="155">
        <v>1</v>
      </c>
      <c r="I244" s="156"/>
      <c r="J244" s="157">
        <f t="shared" si="70"/>
        <v>0</v>
      </c>
      <c r="K244" s="158"/>
      <c r="L244" s="34"/>
      <c r="M244" s="159" t="s">
        <v>1</v>
      </c>
      <c r="N244" s="160" t="s">
        <v>41</v>
      </c>
      <c r="O244" s="59"/>
      <c r="P244" s="161">
        <f t="shared" si="71"/>
        <v>0</v>
      </c>
      <c r="Q244" s="161">
        <v>0</v>
      </c>
      <c r="R244" s="161">
        <f t="shared" si="72"/>
        <v>0</v>
      </c>
      <c r="S244" s="161">
        <v>0</v>
      </c>
      <c r="T244" s="162">
        <f t="shared" si="7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165</v>
      </c>
      <c r="AT244" s="163" t="s">
        <v>161</v>
      </c>
      <c r="AU244" s="163" t="s">
        <v>83</v>
      </c>
      <c r="AY244" s="18" t="s">
        <v>159</v>
      </c>
      <c r="BE244" s="164">
        <f t="shared" si="74"/>
        <v>0</v>
      </c>
      <c r="BF244" s="164">
        <f t="shared" si="75"/>
        <v>0</v>
      </c>
      <c r="BG244" s="164">
        <f t="shared" si="76"/>
        <v>0</v>
      </c>
      <c r="BH244" s="164">
        <f t="shared" si="77"/>
        <v>0</v>
      </c>
      <c r="BI244" s="164">
        <f t="shared" si="78"/>
        <v>0</v>
      </c>
      <c r="BJ244" s="18" t="s">
        <v>83</v>
      </c>
      <c r="BK244" s="164">
        <f t="shared" si="79"/>
        <v>0</v>
      </c>
      <c r="BL244" s="18" t="s">
        <v>165</v>
      </c>
      <c r="BM244" s="163" t="s">
        <v>1793</v>
      </c>
    </row>
    <row r="245" spans="1:65" s="2" customFormat="1" ht="16.5" customHeight="1">
      <c r="A245" s="33"/>
      <c r="B245" s="150"/>
      <c r="C245" s="151" t="s">
        <v>1063</v>
      </c>
      <c r="D245" s="151" t="s">
        <v>161</v>
      </c>
      <c r="E245" s="152" t="s">
        <v>4608</v>
      </c>
      <c r="F245" s="153" t="s">
        <v>4609</v>
      </c>
      <c r="G245" s="154" t="s">
        <v>325</v>
      </c>
      <c r="H245" s="155">
        <v>1</v>
      </c>
      <c r="I245" s="156"/>
      <c r="J245" s="157">
        <f t="shared" si="70"/>
        <v>0</v>
      </c>
      <c r="K245" s="158"/>
      <c r="L245" s="34"/>
      <c r="M245" s="159" t="s">
        <v>1</v>
      </c>
      <c r="N245" s="160" t="s">
        <v>41</v>
      </c>
      <c r="O245" s="59"/>
      <c r="P245" s="161">
        <f t="shared" si="71"/>
        <v>0</v>
      </c>
      <c r="Q245" s="161">
        <v>0</v>
      </c>
      <c r="R245" s="161">
        <f t="shared" si="72"/>
        <v>0</v>
      </c>
      <c r="S245" s="161">
        <v>0</v>
      </c>
      <c r="T245" s="162">
        <f t="shared" si="7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165</v>
      </c>
      <c r="AT245" s="163" t="s">
        <v>161</v>
      </c>
      <c r="AU245" s="163" t="s">
        <v>83</v>
      </c>
      <c r="AY245" s="18" t="s">
        <v>159</v>
      </c>
      <c r="BE245" s="164">
        <f t="shared" si="74"/>
        <v>0</v>
      </c>
      <c r="BF245" s="164">
        <f t="shared" si="75"/>
        <v>0</v>
      </c>
      <c r="BG245" s="164">
        <f t="shared" si="76"/>
        <v>0</v>
      </c>
      <c r="BH245" s="164">
        <f t="shared" si="77"/>
        <v>0</v>
      </c>
      <c r="BI245" s="164">
        <f t="shared" si="78"/>
        <v>0</v>
      </c>
      <c r="BJ245" s="18" t="s">
        <v>83</v>
      </c>
      <c r="BK245" s="164">
        <f t="shared" si="79"/>
        <v>0</v>
      </c>
      <c r="BL245" s="18" t="s">
        <v>165</v>
      </c>
      <c r="BM245" s="163" t="s">
        <v>1802</v>
      </c>
    </row>
    <row r="246" spans="1:65" s="2" customFormat="1" ht="16.5" customHeight="1">
      <c r="A246" s="33"/>
      <c r="B246" s="150"/>
      <c r="C246" s="151" t="s">
        <v>1068</v>
      </c>
      <c r="D246" s="151" t="s">
        <v>161</v>
      </c>
      <c r="E246" s="152" t="s">
        <v>4610</v>
      </c>
      <c r="F246" s="153" t="s">
        <v>4611</v>
      </c>
      <c r="G246" s="154" t="s">
        <v>325</v>
      </c>
      <c r="H246" s="155">
        <v>26</v>
      </c>
      <c r="I246" s="156"/>
      <c r="J246" s="157">
        <f t="shared" si="70"/>
        <v>0</v>
      </c>
      <c r="K246" s="158"/>
      <c r="L246" s="34"/>
      <c r="M246" s="159" t="s">
        <v>1</v>
      </c>
      <c r="N246" s="160" t="s">
        <v>41</v>
      </c>
      <c r="O246" s="59"/>
      <c r="P246" s="161">
        <f t="shared" si="71"/>
        <v>0</v>
      </c>
      <c r="Q246" s="161">
        <v>0</v>
      </c>
      <c r="R246" s="161">
        <f t="shared" si="72"/>
        <v>0</v>
      </c>
      <c r="S246" s="161">
        <v>0</v>
      </c>
      <c r="T246" s="162">
        <f t="shared" si="7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165</v>
      </c>
      <c r="AT246" s="163" t="s">
        <v>161</v>
      </c>
      <c r="AU246" s="163" t="s">
        <v>83</v>
      </c>
      <c r="AY246" s="18" t="s">
        <v>159</v>
      </c>
      <c r="BE246" s="164">
        <f t="shared" si="74"/>
        <v>0</v>
      </c>
      <c r="BF246" s="164">
        <f t="shared" si="75"/>
        <v>0</v>
      </c>
      <c r="BG246" s="164">
        <f t="shared" si="76"/>
        <v>0</v>
      </c>
      <c r="BH246" s="164">
        <f t="shared" si="77"/>
        <v>0</v>
      </c>
      <c r="BI246" s="164">
        <f t="shared" si="78"/>
        <v>0</v>
      </c>
      <c r="BJ246" s="18" t="s">
        <v>83</v>
      </c>
      <c r="BK246" s="164">
        <f t="shared" si="79"/>
        <v>0</v>
      </c>
      <c r="BL246" s="18" t="s">
        <v>165</v>
      </c>
      <c r="BM246" s="163" t="s">
        <v>1812</v>
      </c>
    </row>
    <row r="247" spans="1:65" s="2" customFormat="1" ht="16.5" customHeight="1">
      <c r="A247" s="33"/>
      <c r="B247" s="150"/>
      <c r="C247" s="151" t="s">
        <v>1074</v>
      </c>
      <c r="D247" s="151" t="s">
        <v>161</v>
      </c>
      <c r="E247" s="152" t="s">
        <v>4612</v>
      </c>
      <c r="F247" s="153" t="s">
        <v>4613</v>
      </c>
      <c r="G247" s="154" t="s">
        <v>325</v>
      </c>
      <c r="H247" s="155">
        <v>23</v>
      </c>
      <c r="I247" s="156"/>
      <c r="J247" s="157">
        <f t="shared" si="70"/>
        <v>0</v>
      </c>
      <c r="K247" s="158"/>
      <c r="L247" s="34"/>
      <c r="M247" s="159" t="s">
        <v>1</v>
      </c>
      <c r="N247" s="160" t="s">
        <v>41</v>
      </c>
      <c r="O247" s="59"/>
      <c r="P247" s="161">
        <f t="shared" si="71"/>
        <v>0</v>
      </c>
      <c r="Q247" s="161">
        <v>0</v>
      </c>
      <c r="R247" s="161">
        <f t="shared" si="72"/>
        <v>0</v>
      </c>
      <c r="S247" s="161">
        <v>0</v>
      </c>
      <c r="T247" s="162">
        <f t="shared" si="7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165</v>
      </c>
      <c r="AT247" s="163" t="s">
        <v>161</v>
      </c>
      <c r="AU247" s="163" t="s">
        <v>83</v>
      </c>
      <c r="AY247" s="18" t="s">
        <v>159</v>
      </c>
      <c r="BE247" s="164">
        <f t="shared" si="74"/>
        <v>0</v>
      </c>
      <c r="BF247" s="164">
        <f t="shared" si="75"/>
        <v>0</v>
      </c>
      <c r="BG247" s="164">
        <f t="shared" si="76"/>
        <v>0</v>
      </c>
      <c r="BH247" s="164">
        <f t="shared" si="77"/>
        <v>0</v>
      </c>
      <c r="BI247" s="164">
        <f t="shared" si="78"/>
        <v>0</v>
      </c>
      <c r="BJ247" s="18" t="s">
        <v>83</v>
      </c>
      <c r="BK247" s="164">
        <f t="shared" si="79"/>
        <v>0</v>
      </c>
      <c r="BL247" s="18" t="s">
        <v>165</v>
      </c>
      <c r="BM247" s="163" t="s">
        <v>1823</v>
      </c>
    </row>
    <row r="248" spans="1:65" s="2" customFormat="1" ht="16.5" customHeight="1">
      <c r="A248" s="33"/>
      <c r="B248" s="150"/>
      <c r="C248" s="151" t="s">
        <v>1079</v>
      </c>
      <c r="D248" s="151" t="s">
        <v>161</v>
      </c>
      <c r="E248" s="152" t="s">
        <v>4614</v>
      </c>
      <c r="F248" s="153" t="s">
        <v>4615</v>
      </c>
      <c r="G248" s="154" t="s">
        <v>325</v>
      </c>
      <c r="H248" s="155">
        <v>21</v>
      </c>
      <c r="I248" s="156"/>
      <c r="J248" s="157">
        <f t="shared" si="70"/>
        <v>0</v>
      </c>
      <c r="K248" s="158"/>
      <c r="L248" s="34"/>
      <c r="M248" s="159" t="s">
        <v>1</v>
      </c>
      <c r="N248" s="160" t="s">
        <v>41</v>
      </c>
      <c r="O248" s="59"/>
      <c r="P248" s="161">
        <f t="shared" si="71"/>
        <v>0</v>
      </c>
      <c r="Q248" s="161">
        <v>0</v>
      </c>
      <c r="R248" s="161">
        <f t="shared" si="72"/>
        <v>0</v>
      </c>
      <c r="S248" s="161">
        <v>0</v>
      </c>
      <c r="T248" s="162">
        <f t="shared" si="7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165</v>
      </c>
      <c r="AT248" s="163" t="s">
        <v>161</v>
      </c>
      <c r="AU248" s="163" t="s">
        <v>83</v>
      </c>
      <c r="AY248" s="18" t="s">
        <v>159</v>
      </c>
      <c r="BE248" s="164">
        <f t="shared" si="74"/>
        <v>0</v>
      </c>
      <c r="BF248" s="164">
        <f t="shared" si="75"/>
        <v>0</v>
      </c>
      <c r="BG248" s="164">
        <f t="shared" si="76"/>
        <v>0</v>
      </c>
      <c r="BH248" s="164">
        <f t="shared" si="77"/>
        <v>0</v>
      </c>
      <c r="BI248" s="164">
        <f t="shared" si="78"/>
        <v>0</v>
      </c>
      <c r="BJ248" s="18" t="s">
        <v>83</v>
      </c>
      <c r="BK248" s="164">
        <f t="shared" si="79"/>
        <v>0</v>
      </c>
      <c r="BL248" s="18" t="s">
        <v>165</v>
      </c>
      <c r="BM248" s="163" t="s">
        <v>1832</v>
      </c>
    </row>
    <row r="249" spans="1:65" s="2" customFormat="1" ht="16.5" customHeight="1">
      <c r="A249" s="33"/>
      <c r="B249" s="150"/>
      <c r="C249" s="151" t="s">
        <v>1084</v>
      </c>
      <c r="D249" s="151" t="s">
        <v>161</v>
      </c>
      <c r="E249" s="152" t="s">
        <v>4616</v>
      </c>
      <c r="F249" s="153" t="s">
        <v>4617</v>
      </c>
      <c r="G249" s="154" t="s">
        <v>325</v>
      </c>
      <c r="H249" s="155">
        <v>5</v>
      </c>
      <c r="I249" s="156"/>
      <c r="J249" s="157">
        <f t="shared" si="70"/>
        <v>0</v>
      </c>
      <c r="K249" s="158"/>
      <c r="L249" s="34"/>
      <c r="M249" s="159" t="s">
        <v>1</v>
      </c>
      <c r="N249" s="160" t="s">
        <v>41</v>
      </c>
      <c r="O249" s="59"/>
      <c r="P249" s="161">
        <f t="shared" si="71"/>
        <v>0</v>
      </c>
      <c r="Q249" s="161">
        <v>0</v>
      </c>
      <c r="R249" s="161">
        <f t="shared" si="72"/>
        <v>0</v>
      </c>
      <c r="S249" s="161">
        <v>0</v>
      </c>
      <c r="T249" s="162">
        <f t="shared" si="7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165</v>
      </c>
      <c r="AT249" s="163" t="s">
        <v>161</v>
      </c>
      <c r="AU249" s="163" t="s">
        <v>83</v>
      </c>
      <c r="AY249" s="18" t="s">
        <v>159</v>
      </c>
      <c r="BE249" s="164">
        <f t="shared" si="74"/>
        <v>0</v>
      </c>
      <c r="BF249" s="164">
        <f t="shared" si="75"/>
        <v>0</v>
      </c>
      <c r="BG249" s="164">
        <f t="shared" si="76"/>
        <v>0</v>
      </c>
      <c r="BH249" s="164">
        <f t="shared" si="77"/>
        <v>0</v>
      </c>
      <c r="BI249" s="164">
        <f t="shared" si="78"/>
        <v>0</v>
      </c>
      <c r="BJ249" s="18" t="s">
        <v>83</v>
      </c>
      <c r="BK249" s="164">
        <f t="shared" si="79"/>
        <v>0</v>
      </c>
      <c r="BL249" s="18" t="s">
        <v>165</v>
      </c>
      <c r="BM249" s="163" t="s">
        <v>1843</v>
      </c>
    </row>
    <row r="250" spans="1:65" s="2" customFormat="1" ht="16.5" customHeight="1">
      <c r="A250" s="33"/>
      <c r="B250" s="150"/>
      <c r="C250" s="151" t="s">
        <v>1089</v>
      </c>
      <c r="D250" s="151" t="s">
        <v>161</v>
      </c>
      <c r="E250" s="152" t="s">
        <v>4618</v>
      </c>
      <c r="F250" s="153" t="s">
        <v>4619</v>
      </c>
      <c r="G250" s="154" t="s">
        <v>325</v>
      </c>
      <c r="H250" s="155">
        <v>8</v>
      </c>
      <c r="I250" s="156"/>
      <c r="J250" s="157">
        <f t="shared" si="70"/>
        <v>0</v>
      </c>
      <c r="K250" s="158"/>
      <c r="L250" s="34"/>
      <c r="M250" s="159" t="s">
        <v>1</v>
      </c>
      <c r="N250" s="160" t="s">
        <v>41</v>
      </c>
      <c r="O250" s="59"/>
      <c r="P250" s="161">
        <f t="shared" si="71"/>
        <v>0</v>
      </c>
      <c r="Q250" s="161">
        <v>0</v>
      </c>
      <c r="R250" s="161">
        <f t="shared" si="72"/>
        <v>0</v>
      </c>
      <c r="S250" s="161">
        <v>0</v>
      </c>
      <c r="T250" s="162">
        <f t="shared" si="7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165</v>
      </c>
      <c r="AT250" s="163" t="s">
        <v>161</v>
      </c>
      <c r="AU250" s="163" t="s">
        <v>83</v>
      </c>
      <c r="AY250" s="18" t="s">
        <v>159</v>
      </c>
      <c r="BE250" s="164">
        <f t="shared" si="74"/>
        <v>0</v>
      </c>
      <c r="BF250" s="164">
        <f t="shared" si="75"/>
        <v>0</v>
      </c>
      <c r="BG250" s="164">
        <f t="shared" si="76"/>
        <v>0</v>
      </c>
      <c r="BH250" s="164">
        <f t="shared" si="77"/>
        <v>0</v>
      </c>
      <c r="BI250" s="164">
        <f t="shared" si="78"/>
        <v>0</v>
      </c>
      <c r="BJ250" s="18" t="s">
        <v>83</v>
      </c>
      <c r="BK250" s="164">
        <f t="shared" si="79"/>
        <v>0</v>
      </c>
      <c r="BL250" s="18" t="s">
        <v>165</v>
      </c>
      <c r="BM250" s="163" t="s">
        <v>1854</v>
      </c>
    </row>
    <row r="251" spans="1:65" s="2" customFormat="1" ht="16.5" customHeight="1">
      <c r="A251" s="33"/>
      <c r="B251" s="150"/>
      <c r="C251" s="151" t="s">
        <v>1094</v>
      </c>
      <c r="D251" s="151" t="s">
        <v>161</v>
      </c>
      <c r="E251" s="152" t="s">
        <v>4620</v>
      </c>
      <c r="F251" s="153" t="s">
        <v>4621</v>
      </c>
      <c r="G251" s="154" t="s">
        <v>325</v>
      </c>
      <c r="H251" s="155">
        <v>7</v>
      </c>
      <c r="I251" s="156"/>
      <c r="J251" s="157">
        <f t="shared" si="70"/>
        <v>0</v>
      </c>
      <c r="K251" s="158"/>
      <c r="L251" s="34"/>
      <c r="M251" s="159" t="s">
        <v>1</v>
      </c>
      <c r="N251" s="160" t="s">
        <v>41</v>
      </c>
      <c r="O251" s="59"/>
      <c r="P251" s="161">
        <f t="shared" si="71"/>
        <v>0</v>
      </c>
      <c r="Q251" s="161">
        <v>0</v>
      </c>
      <c r="R251" s="161">
        <f t="shared" si="72"/>
        <v>0</v>
      </c>
      <c r="S251" s="161">
        <v>0</v>
      </c>
      <c r="T251" s="162">
        <f t="shared" si="7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165</v>
      </c>
      <c r="AT251" s="163" t="s">
        <v>161</v>
      </c>
      <c r="AU251" s="163" t="s">
        <v>83</v>
      </c>
      <c r="AY251" s="18" t="s">
        <v>159</v>
      </c>
      <c r="BE251" s="164">
        <f t="shared" si="74"/>
        <v>0</v>
      </c>
      <c r="BF251" s="164">
        <f t="shared" si="75"/>
        <v>0</v>
      </c>
      <c r="BG251" s="164">
        <f t="shared" si="76"/>
        <v>0</v>
      </c>
      <c r="BH251" s="164">
        <f t="shared" si="77"/>
        <v>0</v>
      </c>
      <c r="BI251" s="164">
        <f t="shared" si="78"/>
        <v>0</v>
      </c>
      <c r="BJ251" s="18" t="s">
        <v>83</v>
      </c>
      <c r="BK251" s="164">
        <f t="shared" si="79"/>
        <v>0</v>
      </c>
      <c r="BL251" s="18" t="s">
        <v>165</v>
      </c>
      <c r="BM251" s="163" t="s">
        <v>1866</v>
      </c>
    </row>
    <row r="252" spans="1:65" s="2" customFormat="1" ht="16.5" customHeight="1">
      <c r="A252" s="33"/>
      <c r="B252" s="150"/>
      <c r="C252" s="151" t="s">
        <v>1099</v>
      </c>
      <c r="D252" s="151" t="s">
        <v>161</v>
      </c>
      <c r="E252" s="152" t="s">
        <v>4622</v>
      </c>
      <c r="F252" s="153" t="s">
        <v>4623</v>
      </c>
      <c r="G252" s="154" t="s">
        <v>325</v>
      </c>
      <c r="H252" s="155">
        <v>26</v>
      </c>
      <c r="I252" s="156"/>
      <c r="J252" s="157">
        <f t="shared" si="70"/>
        <v>0</v>
      </c>
      <c r="K252" s="158"/>
      <c r="L252" s="34"/>
      <c r="M252" s="159" t="s">
        <v>1</v>
      </c>
      <c r="N252" s="160" t="s">
        <v>41</v>
      </c>
      <c r="O252" s="59"/>
      <c r="P252" s="161">
        <f t="shared" si="71"/>
        <v>0</v>
      </c>
      <c r="Q252" s="161">
        <v>0</v>
      </c>
      <c r="R252" s="161">
        <f t="shared" si="72"/>
        <v>0</v>
      </c>
      <c r="S252" s="161">
        <v>0</v>
      </c>
      <c r="T252" s="162">
        <f t="shared" si="7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165</v>
      </c>
      <c r="AT252" s="163" t="s">
        <v>161</v>
      </c>
      <c r="AU252" s="163" t="s">
        <v>83</v>
      </c>
      <c r="AY252" s="18" t="s">
        <v>159</v>
      </c>
      <c r="BE252" s="164">
        <f t="shared" si="74"/>
        <v>0</v>
      </c>
      <c r="BF252" s="164">
        <f t="shared" si="75"/>
        <v>0</v>
      </c>
      <c r="BG252" s="164">
        <f t="shared" si="76"/>
        <v>0</v>
      </c>
      <c r="BH252" s="164">
        <f t="shared" si="77"/>
        <v>0</v>
      </c>
      <c r="BI252" s="164">
        <f t="shared" si="78"/>
        <v>0</v>
      </c>
      <c r="BJ252" s="18" t="s">
        <v>83</v>
      </c>
      <c r="BK252" s="164">
        <f t="shared" si="79"/>
        <v>0</v>
      </c>
      <c r="BL252" s="18" t="s">
        <v>165</v>
      </c>
      <c r="BM252" s="163" t="s">
        <v>1878</v>
      </c>
    </row>
    <row r="253" spans="1:65" s="2" customFormat="1" ht="16.5" customHeight="1">
      <c r="A253" s="33"/>
      <c r="B253" s="150"/>
      <c r="C253" s="151" t="s">
        <v>1103</v>
      </c>
      <c r="D253" s="151" t="s">
        <v>161</v>
      </c>
      <c r="E253" s="152" t="s">
        <v>4624</v>
      </c>
      <c r="F253" s="153" t="s">
        <v>4625</v>
      </c>
      <c r="G253" s="154" t="s">
        <v>325</v>
      </c>
      <c r="H253" s="155">
        <v>1</v>
      </c>
      <c r="I253" s="156"/>
      <c r="J253" s="157">
        <f t="shared" si="70"/>
        <v>0</v>
      </c>
      <c r="K253" s="158"/>
      <c r="L253" s="34"/>
      <c r="M253" s="159" t="s">
        <v>1</v>
      </c>
      <c r="N253" s="160" t="s">
        <v>41</v>
      </c>
      <c r="O253" s="59"/>
      <c r="P253" s="161">
        <f t="shared" si="71"/>
        <v>0</v>
      </c>
      <c r="Q253" s="161">
        <v>0</v>
      </c>
      <c r="R253" s="161">
        <f t="shared" si="72"/>
        <v>0</v>
      </c>
      <c r="S253" s="161">
        <v>0</v>
      </c>
      <c r="T253" s="162">
        <f t="shared" si="7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165</v>
      </c>
      <c r="AT253" s="163" t="s">
        <v>161</v>
      </c>
      <c r="AU253" s="163" t="s">
        <v>83</v>
      </c>
      <c r="AY253" s="18" t="s">
        <v>159</v>
      </c>
      <c r="BE253" s="164">
        <f t="shared" si="74"/>
        <v>0</v>
      </c>
      <c r="BF253" s="164">
        <f t="shared" si="75"/>
        <v>0</v>
      </c>
      <c r="BG253" s="164">
        <f t="shared" si="76"/>
        <v>0</v>
      </c>
      <c r="BH253" s="164">
        <f t="shared" si="77"/>
        <v>0</v>
      </c>
      <c r="BI253" s="164">
        <f t="shared" si="78"/>
        <v>0</v>
      </c>
      <c r="BJ253" s="18" t="s">
        <v>83</v>
      </c>
      <c r="BK253" s="164">
        <f t="shared" si="79"/>
        <v>0</v>
      </c>
      <c r="BL253" s="18" t="s">
        <v>165</v>
      </c>
      <c r="BM253" s="163" t="s">
        <v>1888</v>
      </c>
    </row>
    <row r="254" spans="2:63" s="12" customFormat="1" ht="25.9" customHeight="1">
      <c r="B254" s="137"/>
      <c r="D254" s="138" t="s">
        <v>75</v>
      </c>
      <c r="E254" s="139" t="s">
        <v>4626</v>
      </c>
      <c r="F254" s="139" t="s">
        <v>4461</v>
      </c>
      <c r="I254" s="140"/>
      <c r="J254" s="141">
        <f>BK254</f>
        <v>0</v>
      </c>
      <c r="L254" s="137"/>
      <c r="M254" s="142"/>
      <c r="N254" s="143"/>
      <c r="O254" s="143"/>
      <c r="P254" s="144">
        <f>SUM(P255:P261)</f>
        <v>0</v>
      </c>
      <c r="Q254" s="143"/>
      <c r="R254" s="144">
        <f>SUM(R255:R261)</f>
        <v>0</v>
      </c>
      <c r="S254" s="143"/>
      <c r="T254" s="145">
        <f>SUM(T255:T261)</f>
        <v>0</v>
      </c>
      <c r="AR254" s="138" t="s">
        <v>83</v>
      </c>
      <c r="AT254" s="146" t="s">
        <v>75</v>
      </c>
      <c r="AU254" s="146" t="s">
        <v>76</v>
      </c>
      <c r="AY254" s="138" t="s">
        <v>159</v>
      </c>
      <c r="BK254" s="147">
        <f>SUM(BK255:BK261)</f>
        <v>0</v>
      </c>
    </row>
    <row r="255" spans="1:65" s="2" customFormat="1" ht="16.5" customHeight="1">
      <c r="A255" s="33"/>
      <c r="B255" s="150"/>
      <c r="C255" s="151" t="s">
        <v>1108</v>
      </c>
      <c r="D255" s="151" t="s">
        <v>161</v>
      </c>
      <c r="E255" s="152" t="s">
        <v>4627</v>
      </c>
      <c r="F255" s="153" t="s">
        <v>4628</v>
      </c>
      <c r="G255" s="154" t="s">
        <v>325</v>
      </c>
      <c r="H255" s="155">
        <v>1</v>
      </c>
      <c r="I255" s="156"/>
      <c r="J255" s="157">
        <f aca="true" t="shared" si="80" ref="J255:J261">ROUND(I255*H255,2)</f>
        <v>0</v>
      </c>
      <c r="K255" s="158"/>
      <c r="L255" s="34"/>
      <c r="M255" s="159" t="s">
        <v>1</v>
      </c>
      <c r="N255" s="160" t="s">
        <v>41</v>
      </c>
      <c r="O255" s="59"/>
      <c r="P255" s="161">
        <f aca="true" t="shared" si="81" ref="P255:P261">O255*H255</f>
        <v>0</v>
      </c>
      <c r="Q255" s="161">
        <v>0</v>
      </c>
      <c r="R255" s="161">
        <f aca="true" t="shared" si="82" ref="R255:R261">Q255*H255</f>
        <v>0</v>
      </c>
      <c r="S255" s="161">
        <v>0</v>
      </c>
      <c r="T255" s="162">
        <f aca="true" t="shared" si="83" ref="T255:T261"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165</v>
      </c>
      <c r="AT255" s="163" t="s">
        <v>161</v>
      </c>
      <c r="AU255" s="163" t="s">
        <v>83</v>
      </c>
      <c r="AY255" s="18" t="s">
        <v>159</v>
      </c>
      <c r="BE255" s="164">
        <f aca="true" t="shared" si="84" ref="BE255:BE261">IF(N255="základní",J255,0)</f>
        <v>0</v>
      </c>
      <c r="BF255" s="164">
        <f aca="true" t="shared" si="85" ref="BF255:BF261">IF(N255="snížená",J255,0)</f>
        <v>0</v>
      </c>
      <c r="BG255" s="164">
        <f aca="true" t="shared" si="86" ref="BG255:BG261">IF(N255="zákl. přenesená",J255,0)</f>
        <v>0</v>
      </c>
      <c r="BH255" s="164">
        <f aca="true" t="shared" si="87" ref="BH255:BH261">IF(N255="sníž. přenesená",J255,0)</f>
        <v>0</v>
      </c>
      <c r="BI255" s="164">
        <f aca="true" t="shared" si="88" ref="BI255:BI261">IF(N255="nulová",J255,0)</f>
        <v>0</v>
      </c>
      <c r="BJ255" s="18" t="s">
        <v>83</v>
      </c>
      <c r="BK255" s="164">
        <f aca="true" t="shared" si="89" ref="BK255:BK261">ROUND(I255*H255,2)</f>
        <v>0</v>
      </c>
      <c r="BL255" s="18" t="s">
        <v>165</v>
      </c>
      <c r="BM255" s="163" t="s">
        <v>1898</v>
      </c>
    </row>
    <row r="256" spans="1:65" s="2" customFormat="1" ht="16.5" customHeight="1">
      <c r="A256" s="33"/>
      <c r="B256" s="150"/>
      <c r="C256" s="151" t="s">
        <v>1113</v>
      </c>
      <c r="D256" s="151" t="s">
        <v>161</v>
      </c>
      <c r="E256" s="152" t="s">
        <v>4629</v>
      </c>
      <c r="F256" s="153" t="s">
        <v>4630</v>
      </c>
      <c r="G256" s="154" t="s">
        <v>325</v>
      </c>
      <c r="H256" s="155">
        <v>1</v>
      </c>
      <c r="I256" s="156"/>
      <c r="J256" s="157">
        <f t="shared" si="80"/>
        <v>0</v>
      </c>
      <c r="K256" s="158"/>
      <c r="L256" s="34"/>
      <c r="M256" s="159" t="s">
        <v>1</v>
      </c>
      <c r="N256" s="160" t="s">
        <v>41</v>
      </c>
      <c r="O256" s="59"/>
      <c r="P256" s="161">
        <f t="shared" si="81"/>
        <v>0</v>
      </c>
      <c r="Q256" s="161">
        <v>0</v>
      </c>
      <c r="R256" s="161">
        <f t="shared" si="82"/>
        <v>0</v>
      </c>
      <c r="S256" s="161">
        <v>0</v>
      </c>
      <c r="T256" s="162">
        <f t="shared" si="8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165</v>
      </c>
      <c r="AT256" s="163" t="s">
        <v>161</v>
      </c>
      <c r="AU256" s="163" t="s">
        <v>83</v>
      </c>
      <c r="AY256" s="18" t="s">
        <v>159</v>
      </c>
      <c r="BE256" s="164">
        <f t="shared" si="84"/>
        <v>0</v>
      </c>
      <c r="BF256" s="164">
        <f t="shared" si="85"/>
        <v>0</v>
      </c>
      <c r="BG256" s="164">
        <f t="shared" si="86"/>
        <v>0</v>
      </c>
      <c r="BH256" s="164">
        <f t="shared" si="87"/>
        <v>0</v>
      </c>
      <c r="BI256" s="164">
        <f t="shared" si="88"/>
        <v>0</v>
      </c>
      <c r="BJ256" s="18" t="s">
        <v>83</v>
      </c>
      <c r="BK256" s="164">
        <f t="shared" si="89"/>
        <v>0</v>
      </c>
      <c r="BL256" s="18" t="s">
        <v>165</v>
      </c>
      <c r="BM256" s="163" t="s">
        <v>1907</v>
      </c>
    </row>
    <row r="257" spans="1:65" s="2" customFormat="1" ht="16.5" customHeight="1">
      <c r="A257" s="33"/>
      <c r="B257" s="150"/>
      <c r="C257" s="151" t="s">
        <v>1118</v>
      </c>
      <c r="D257" s="151" t="s">
        <v>161</v>
      </c>
      <c r="E257" s="152" t="s">
        <v>4631</v>
      </c>
      <c r="F257" s="153" t="s">
        <v>4632</v>
      </c>
      <c r="G257" s="154" t="s">
        <v>325</v>
      </c>
      <c r="H257" s="155">
        <v>7</v>
      </c>
      <c r="I257" s="156"/>
      <c r="J257" s="157">
        <f t="shared" si="80"/>
        <v>0</v>
      </c>
      <c r="K257" s="158"/>
      <c r="L257" s="34"/>
      <c r="M257" s="159" t="s">
        <v>1</v>
      </c>
      <c r="N257" s="160" t="s">
        <v>41</v>
      </c>
      <c r="O257" s="59"/>
      <c r="P257" s="161">
        <f t="shared" si="81"/>
        <v>0</v>
      </c>
      <c r="Q257" s="161">
        <v>0</v>
      </c>
      <c r="R257" s="161">
        <f t="shared" si="82"/>
        <v>0</v>
      </c>
      <c r="S257" s="161">
        <v>0</v>
      </c>
      <c r="T257" s="162">
        <f t="shared" si="8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165</v>
      </c>
      <c r="AT257" s="163" t="s">
        <v>161</v>
      </c>
      <c r="AU257" s="163" t="s">
        <v>83</v>
      </c>
      <c r="AY257" s="18" t="s">
        <v>159</v>
      </c>
      <c r="BE257" s="164">
        <f t="shared" si="84"/>
        <v>0</v>
      </c>
      <c r="BF257" s="164">
        <f t="shared" si="85"/>
        <v>0</v>
      </c>
      <c r="BG257" s="164">
        <f t="shared" si="86"/>
        <v>0</v>
      </c>
      <c r="BH257" s="164">
        <f t="shared" si="87"/>
        <v>0</v>
      </c>
      <c r="BI257" s="164">
        <f t="shared" si="88"/>
        <v>0</v>
      </c>
      <c r="BJ257" s="18" t="s">
        <v>83</v>
      </c>
      <c r="BK257" s="164">
        <f t="shared" si="89"/>
        <v>0</v>
      </c>
      <c r="BL257" s="18" t="s">
        <v>165</v>
      </c>
      <c r="BM257" s="163" t="s">
        <v>1916</v>
      </c>
    </row>
    <row r="258" spans="1:65" s="2" customFormat="1" ht="16.5" customHeight="1">
      <c r="A258" s="33"/>
      <c r="B258" s="150"/>
      <c r="C258" s="151" t="s">
        <v>1122</v>
      </c>
      <c r="D258" s="151" t="s">
        <v>161</v>
      </c>
      <c r="E258" s="152" t="s">
        <v>4633</v>
      </c>
      <c r="F258" s="153" t="s">
        <v>4634</v>
      </c>
      <c r="G258" s="154" t="s">
        <v>325</v>
      </c>
      <c r="H258" s="155">
        <v>1</v>
      </c>
      <c r="I258" s="156"/>
      <c r="J258" s="157">
        <f t="shared" si="80"/>
        <v>0</v>
      </c>
      <c r="K258" s="158"/>
      <c r="L258" s="34"/>
      <c r="M258" s="159" t="s">
        <v>1</v>
      </c>
      <c r="N258" s="160" t="s">
        <v>41</v>
      </c>
      <c r="O258" s="59"/>
      <c r="P258" s="161">
        <f t="shared" si="81"/>
        <v>0</v>
      </c>
      <c r="Q258" s="161">
        <v>0</v>
      </c>
      <c r="R258" s="161">
        <f t="shared" si="82"/>
        <v>0</v>
      </c>
      <c r="S258" s="161">
        <v>0</v>
      </c>
      <c r="T258" s="162">
        <f t="shared" si="8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165</v>
      </c>
      <c r="AT258" s="163" t="s">
        <v>161</v>
      </c>
      <c r="AU258" s="163" t="s">
        <v>83</v>
      </c>
      <c r="AY258" s="18" t="s">
        <v>159</v>
      </c>
      <c r="BE258" s="164">
        <f t="shared" si="84"/>
        <v>0</v>
      </c>
      <c r="BF258" s="164">
        <f t="shared" si="85"/>
        <v>0</v>
      </c>
      <c r="BG258" s="164">
        <f t="shared" si="86"/>
        <v>0</v>
      </c>
      <c r="BH258" s="164">
        <f t="shared" si="87"/>
        <v>0</v>
      </c>
      <c r="BI258" s="164">
        <f t="shared" si="88"/>
        <v>0</v>
      </c>
      <c r="BJ258" s="18" t="s">
        <v>83</v>
      </c>
      <c r="BK258" s="164">
        <f t="shared" si="89"/>
        <v>0</v>
      </c>
      <c r="BL258" s="18" t="s">
        <v>165</v>
      </c>
      <c r="BM258" s="163" t="s">
        <v>1926</v>
      </c>
    </row>
    <row r="259" spans="1:65" s="2" customFormat="1" ht="16.5" customHeight="1">
      <c r="A259" s="33"/>
      <c r="B259" s="150"/>
      <c r="C259" s="151" t="s">
        <v>1126</v>
      </c>
      <c r="D259" s="151" t="s">
        <v>161</v>
      </c>
      <c r="E259" s="152" t="s">
        <v>4635</v>
      </c>
      <c r="F259" s="153" t="s">
        <v>4636</v>
      </c>
      <c r="G259" s="154" t="s">
        <v>325</v>
      </c>
      <c r="H259" s="155">
        <v>6</v>
      </c>
      <c r="I259" s="156"/>
      <c r="J259" s="157">
        <f t="shared" si="80"/>
        <v>0</v>
      </c>
      <c r="K259" s="158"/>
      <c r="L259" s="34"/>
      <c r="M259" s="159" t="s">
        <v>1</v>
      </c>
      <c r="N259" s="160" t="s">
        <v>41</v>
      </c>
      <c r="O259" s="59"/>
      <c r="P259" s="161">
        <f t="shared" si="81"/>
        <v>0</v>
      </c>
      <c r="Q259" s="161">
        <v>0</v>
      </c>
      <c r="R259" s="161">
        <f t="shared" si="82"/>
        <v>0</v>
      </c>
      <c r="S259" s="161">
        <v>0</v>
      </c>
      <c r="T259" s="162">
        <f t="shared" si="8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165</v>
      </c>
      <c r="AT259" s="163" t="s">
        <v>161</v>
      </c>
      <c r="AU259" s="163" t="s">
        <v>83</v>
      </c>
      <c r="AY259" s="18" t="s">
        <v>159</v>
      </c>
      <c r="BE259" s="164">
        <f t="shared" si="84"/>
        <v>0</v>
      </c>
      <c r="BF259" s="164">
        <f t="shared" si="85"/>
        <v>0</v>
      </c>
      <c r="BG259" s="164">
        <f t="shared" si="86"/>
        <v>0</v>
      </c>
      <c r="BH259" s="164">
        <f t="shared" si="87"/>
        <v>0</v>
      </c>
      <c r="BI259" s="164">
        <f t="shared" si="88"/>
        <v>0</v>
      </c>
      <c r="BJ259" s="18" t="s">
        <v>83</v>
      </c>
      <c r="BK259" s="164">
        <f t="shared" si="89"/>
        <v>0</v>
      </c>
      <c r="BL259" s="18" t="s">
        <v>165</v>
      </c>
      <c r="BM259" s="163" t="s">
        <v>1936</v>
      </c>
    </row>
    <row r="260" spans="1:65" s="2" customFormat="1" ht="16.5" customHeight="1">
      <c r="A260" s="33"/>
      <c r="B260" s="150"/>
      <c r="C260" s="151" t="s">
        <v>1132</v>
      </c>
      <c r="D260" s="151" t="s">
        <v>161</v>
      </c>
      <c r="E260" s="152" t="s">
        <v>4637</v>
      </c>
      <c r="F260" s="153" t="s">
        <v>4638</v>
      </c>
      <c r="G260" s="154" t="s">
        <v>325</v>
      </c>
      <c r="H260" s="155">
        <v>6</v>
      </c>
      <c r="I260" s="156"/>
      <c r="J260" s="157">
        <f t="shared" si="80"/>
        <v>0</v>
      </c>
      <c r="K260" s="158"/>
      <c r="L260" s="34"/>
      <c r="M260" s="159" t="s">
        <v>1</v>
      </c>
      <c r="N260" s="160" t="s">
        <v>41</v>
      </c>
      <c r="O260" s="59"/>
      <c r="P260" s="161">
        <f t="shared" si="81"/>
        <v>0</v>
      </c>
      <c r="Q260" s="161">
        <v>0</v>
      </c>
      <c r="R260" s="161">
        <f t="shared" si="82"/>
        <v>0</v>
      </c>
      <c r="S260" s="161">
        <v>0</v>
      </c>
      <c r="T260" s="162">
        <f t="shared" si="8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165</v>
      </c>
      <c r="AT260" s="163" t="s">
        <v>161</v>
      </c>
      <c r="AU260" s="163" t="s">
        <v>83</v>
      </c>
      <c r="AY260" s="18" t="s">
        <v>159</v>
      </c>
      <c r="BE260" s="164">
        <f t="shared" si="84"/>
        <v>0</v>
      </c>
      <c r="BF260" s="164">
        <f t="shared" si="85"/>
        <v>0</v>
      </c>
      <c r="BG260" s="164">
        <f t="shared" si="86"/>
        <v>0</v>
      </c>
      <c r="BH260" s="164">
        <f t="shared" si="87"/>
        <v>0</v>
      </c>
      <c r="BI260" s="164">
        <f t="shared" si="88"/>
        <v>0</v>
      </c>
      <c r="BJ260" s="18" t="s">
        <v>83</v>
      </c>
      <c r="BK260" s="164">
        <f t="shared" si="89"/>
        <v>0</v>
      </c>
      <c r="BL260" s="18" t="s">
        <v>165</v>
      </c>
      <c r="BM260" s="163" t="s">
        <v>1954</v>
      </c>
    </row>
    <row r="261" spans="1:65" s="2" customFormat="1" ht="16.5" customHeight="1">
      <c r="A261" s="33"/>
      <c r="B261" s="150"/>
      <c r="C261" s="151" t="s">
        <v>1142</v>
      </c>
      <c r="D261" s="151" t="s">
        <v>161</v>
      </c>
      <c r="E261" s="152" t="s">
        <v>4639</v>
      </c>
      <c r="F261" s="153" t="s">
        <v>4625</v>
      </c>
      <c r="G261" s="154" t="s">
        <v>325</v>
      </c>
      <c r="H261" s="155">
        <v>1</v>
      </c>
      <c r="I261" s="156"/>
      <c r="J261" s="157">
        <f t="shared" si="80"/>
        <v>0</v>
      </c>
      <c r="K261" s="158"/>
      <c r="L261" s="34"/>
      <c r="M261" s="159" t="s">
        <v>1</v>
      </c>
      <c r="N261" s="160" t="s">
        <v>41</v>
      </c>
      <c r="O261" s="59"/>
      <c r="P261" s="161">
        <f t="shared" si="81"/>
        <v>0</v>
      </c>
      <c r="Q261" s="161">
        <v>0</v>
      </c>
      <c r="R261" s="161">
        <f t="shared" si="82"/>
        <v>0</v>
      </c>
      <c r="S261" s="161">
        <v>0</v>
      </c>
      <c r="T261" s="162">
        <f t="shared" si="8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165</v>
      </c>
      <c r="AT261" s="163" t="s">
        <v>161</v>
      </c>
      <c r="AU261" s="163" t="s">
        <v>83</v>
      </c>
      <c r="AY261" s="18" t="s">
        <v>159</v>
      </c>
      <c r="BE261" s="164">
        <f t="shared" si="84"/>
        <v>0</v>
      </c>
      <c r="BF261" s="164">
        <f t="shared" si="85"/>
        <v>0</v>
      </c>
      <c r="BG261" s="164">
        <f t="shared" si="86"/>
        <v>0</v>
      </c>
      <c r="BH261" s="164">
        <f t="shared" si="87"/>
        <v>0</v>
      </c>
      <c r="BI261" s="164">
        <f t="shared" si="88"/>
        <v>0</v>
      </c>
      <c r="BJ261" s="18" t="s">
        <v>83</v>
      </c>
      <c r="BK261" s="164">
        <f t="shared" si="89"/>
        <v>0</v>
      </c>
      <c r="BL261" s="18" t="s">
        <v>165</v>
      </c>
      <c r="BM261" s="163" t="s">
        <v>1965</v>
      </c>
    </row>
    <row r="262" spans="2:63" s="12" customFormat="1" ht="25.9" customHeight="1">
      <c r="B262" s="137"/>
      <c r="D262" s="138" t="s">
        <v>75</v>
      </c>
      <c r="E262" s="139" t="s">
        <v>4640</v>
      </c>
      <c r="F262" s="139" t="s">
        <v>520</v>
      </c>
      <c r="I262" s="140"/>
      <c r="J262" s="141">
        <f>BK262</f>
        <v>0</v>
      </c>
      <c r="L262" s="137"/>
      <c r="M262" s="142"/>
      <c r="N262" s="143"/>
      <c r="O262" s="143"/>
      <c r="P262" s="144">
        <f>P263</f>
        <v>0</v>
      </c>
      <c r="Q262" s="143"/>
      <c r="R262" s="144">
        <f>R263</f>
        <v>0</v>
      </c>
      <c r="S262" s="143"/>
      <c r="T262" s="145">
        <f>T263</f>
        <v>0</v>
      </c>
      <c r="AR262" s="138" t="s">
        <v>83</v>
      </c>
      <c r="AT262" s="146" t="s">
        <v>75</v>
      </c>
      <c r="AU262" s="146" t="s">
        <v>76</v>
      </c>
      <c r="AY262" s="138" t="s">
        <v>159</v>
      </c>
      <c r="BK262" s="147">
        <f>BK263</f>
        <v>0</v>
      </c>
    </row>
    <row r="263" spans="1:65" s="2" customFormat="1" ht="16.5" customHeight="1">
      <c r="A263" s="33"/>
      <c r="B263" s="150"/>
      <c r="C263" s="151" t="s">
        <v>1149</v>
      </c>
      <c r="D263" s="151" t="s">
        <v>161</v>
      </c>
      <c r="E263" s="152" t="s">
        <v>4641</v>
      </c>
      <c r="F263" s="153" t="s">
        <v>4486</v>
      </c>
      <c r="G263" s="154" t="s">
        <v>214</v>
      </c>
      <c r="H263" s="155">
        <v>1</v>
      </c>
      <c r="I263" s="156"/>
      <c r="J263" s="157">
        <f>ROUND(I263*H263,2)</f>
        <v>0</v>
      </c>
      <c r="K263" s="158"/>
      <c r="L263" s="34"/>
      <c r="M263" s="186" t="s">
        <v>1</v>
      </c>
      <c r="N263" s="187" t="s">
        <v>41</v>
      </c>
      <c r="O263" s="188"/>
      <c r="P263" s="189">
        <f>O263*H263</f>
        <v>0</v>
      </c>
      <c r="Q263" s="189">
        <v>0</v>
      </c>
      <c r="R263" s="189">
        <f>Q263*H263</f>
        <v>0</v>
      </c>
      <c r="S263" s="189">
        <v>0</v>
      </c>
      <c r="T263" s="190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165</v>
      </c>
      <c r="AT263" s="163" t="s">
        <v>161</v>
      </c>
      <c r="AU263" s="163" t="s">
        <v>83</v>
      </c>
      <c r="AY263" s="18" t="s">
        <v>159</v>
      </c>
      <c r="BE263" s="164">
        <f>IF(N263="základní",J263,0)</f>
        <v>0</v>
      </c>
      <c r="BF263" s="164">
        <f>IF(N263="snížená",J263,0)</f>
        <v>0</v>
      </c>
      <c r="BG263" s="164">
        <f>IF(N263="zákl. přenesená",J263,0)</f>
        <v>0</v>
      </c>
      <c r="BH263" s="164">
        <f>IF(N263="sníž. přenesená",J263,0)</f>
        <v>0</v>
      </c>
      <c r="BI263" s="164">
        <f>IF(N263="nulová",J263,0)</f>
        <v>0</v>
      </c>
      <c r="BJ263" s="18" t="s">
        <v>83</v>
      </c>
      <c r="BK263" s="164">
        <f>ROUND(I263*H263,2)</f>
        <v>0</v>
      </c>
      <c r="BL263" s="18" t="s">
        <v>165</v>
      </c>
      <c r="BM263" s="163" t="s">
        <v>1975</v>
      </c>
    </row>
    <row r="264" spans="1:31" s="2" customFormat="1" ht="6.95" customHeight="1">
      <c r="A264" s="33"/>
      <c r="B264" s="48"/>
      <c r="C264" s="49"/>
      <c r="D264" s="49"/>
      <c r="E264" s="49"/>
      <c r="F264" s="49"/>
      <c r="G264" s="49"/>
      <c r="H264" s="49"/>
      <c r="I264" s="49"/>
      <c r="J264" s="49"/>
      <c r="K264" s="49"/>
      <c r="L264" s="34"/>
      <c r="M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</sheetData>
  <autoFilter ref="C131:K263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90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4"/>
      <c r="G9" s="264"/>
      <c r="H9" s="26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4" t="s">
        <v>128</v>
      </c>
      <c r="F11" s="264"/>
      <c r="G11" s="264"/>
      <c r="H11" s="264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5" t="str">
        <f>'Rekapitulace stavby'!E14</f>
        <v>Vyplň údaj</v>
      </c>
      <c r="F20" s="230"/>
      <c r="G20" s="230"/>
      <c r="H20" s="230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">
        <v>30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5" t="s">
        <v>1</v>
      </c>
      <c r="F29" s="235"/>
      <c r="G29" s="235"/>
      <c r="H29" s="235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ROUND(J130,2)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ROUND((SUM(BE130:BE319)),2)</f>
        <v>0</v>
      </c>
      <c r="G35" s="33"/>
      <c r="H35" s="33"/>
      <c r="I35" s="106">
        <v>0.21</v>
      </c>
      <c r="J35" s="105">
        <f>ROUND(((SUM(BE130:BE319))*I35),2)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ROUND((SUM(BF130:BF319)),2)</f>
        <v>0</v>
      </c>
      <c r="G36" s="33"/>
      <c r="H36" s="33"/>
      <c r="I36" s="106">
        <v>0.15</v>
      </c>
      <c r="J36" s="105">
        <f>ROUND(((SUM(BF130:BF319))*I36),2)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ROUND((SUM(BG130:BG319)),2)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ROUND((SUM(BH130:BH319)),2)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ROUND((SUM(BI130:BI319)),2)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4"/>
      <c r="G87" s="264"/>
      <c r="H87" s="26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4" t="str">
        <f>E11</f>
        <v>01 - BOURACÍ PRÁCE</v>
      </c>
      <c r="F89" s="264"/>
      <c r="G89" s="264"/>
      <c r="H89" s="264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J130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134</v>
      </c>
      <c r="E99" s="120"/>
      <c r="F99" s="120"/>
      <c r="G99" s="120"/>
      <c r="H99" s="120"/>
      <c r="I99" s="120"/>
      <c r="J99" s="121">
        <f>J131</f>
        <v>0</v>
      </c>
      <c r="L99" s="118"/>
    </row>
    <row r="100" spans="2:12" s="10" customFormat="1" ht="19.9" customHeight="1">
      <c r="B100" s="122"/>
      <c r="D100" s="123" t="s">
        <v>135</v>
      </c>
      <c r="E100" s="124"/>
      <c r="F100" s="124"/>
      <c r="G100" s="124"/>
      <c r="H100" s="124"/>
      <c r="I100" s="124"/>
      <c r="J100" s="125">
        <f>J132</f>
        <v>0</v>
      </c>
      <c r="L100" s="122"/>
    </row>
    <row r="101" spans="2:12" s="10" customFormat="1" ht="19.9" customHeight="1">
      <c r="B101" s="122"/>
      <c r="D101" s="123" t="s">
        <v>136</v>
      </c>
      <c r="E101" s="124"/>
      <c r="F101" s="124"/>
      <c r="G101" s="124"/>
      <c r="H101" s="124"/>
      <c r="I101" s="124"/>
      <c r="J101" s="125">
        <f>J146</f>
        <v>0</v>
      </c>
      <c r="L101" s="122"/>
    </row>
    <row r="102" spans="2:12" s="10" customFormat="1" ht="19.9" customHeight="1">
      <c r="B102" s="122"/>
      <c r="D102" s="123" t="s">
        <v>137</v>
      </c>
      <c r="E102" s="124"/>
      <c r="F102" s="124"/>
      <c r="G102" s="124"/>
      <c r="H102" s="124"/>
      <c r="I102" s="124"/>
      <c r="J102" s="125">
        <f>J268</f>
        <v>0</v>
      </c>
      <c r="L102" s="122"/>
    </row>
    <row r="103" spans="2:12" s="9" customFormat="1" ht="24.95" customHeight="1">
      <c r="B103" s="118"/>
      <c r="D103" s="119" t="s">
        <v>138</v>
      </c>
      <c r="E103" s="120"/>
      <c r="F103" s="120"/>
      <c r="G103" s="120"/>
      <c r="H103" s="120"/>
      <c r="I103" s="120"/>
      <c r="J103" s="121">
        <f>J284</f>
        <v>0</v>
      </c>
      <c r="L103" s="118"/>
    </row>
    <row r="104" spans="2:12" s="10" customFormat="1" ht="19.9" customHeight="1">
      <c r="B104" s="122"/>
      <c r="D104" s="123" t="s">
        <v>139</v>
      </c>
      <c r="E104" s="124"/>
      <c r="F104" s="124"/>
      <c r="G104" s="124"/>
      <c r="H104" s="124"/>
      <c r="I104" s="124"/>
      <c r="J104" s="125">
        <f>J285</f>
        <v>0</v>
      </c>
      <c r="L104" s="122"/>
    </row>
    <row r="105" spans="2:12" s="10" customFormat="1" ht="19.9" customHeight="1">
      <c r="B105" s="122"/>
      <c r="D105" s="123" t="s">
        <v>140</v>
      </c>
      <c r="E105" s="124"/>
      <c r="F105" s="124"/>
      <c r="G105" s="124"/>
      <c r="H105" s="124"/>
      <c r="I105" s="124"/>
      <c r="J105" s="125">
        <f>J288</f>
        <v>0</v>
      </c>
      <c r="L105" s="122"/>
    </row>
    <row r="106" spans="2:12" s="10" customFormat="1" ht="19.9" customHeight="1">
      <c r="B106" s="122"/>
      <c r="D106" s="123" t="s">
        <v>141</v>
      </c>
      <c r="E106" s="124"/>
      <c r="F106" s="124"/>
      <c r="G106" s="124"/>
      <c r="H106" s="124"/>
      <c r="I106" s="124"/>
      <c r="J106" s="125">
        <f>J295</f>
        <v>0</v>
      </c>
      <c r="L106" s="122"/>
    </row>
    <row r="107" spans="2:12" s="10" customFormat="1" ht="19.9" customHeight="1">
      <c r="B107" s="122"/>
      <c r="D107" s="123" t="s">
        <v>142</v>
      </c>
      <c r="E107" s="124"/>
      <c r="F107" s="124"/>
      <c r="G107" s="124"/>
      <c r="H107" s="124"/>
      <c r="I107" s="124"/>
      <c r="J107" s="125">
        <f>J311</f>
        <v>0</v>
      </c>
      <c r="L107" s="122"/>
    </row>
    <row r="108" spans="2:12" s="9" customFormat="1" ht="24.95" customHeight="1">
      <c r="B108" s="118"/>
      <c r="D108" s="119" t="s">
        <v>143</v>
      </c>
      <c r="E108" s="120"/>
      <c r="F108" s="120"/>
      <c r="G108" s="120"/>
      <c r="H108" s="120"/>
      <c r="I108" s="120"/>
      <c r="J108" s="121">
        <f>J316</f>
        <v>0</v>
      </c>
      <c r="L108" s="118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144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62" t="str">
        <f>E7</f>
        <v>Nemocnice ČEské Budějovice a.s.</v>
      </c>
      <c r="F118" s="263"/>
      <c r="G118" s="263"/>
      <c r="H118" s="26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2:12" s="1" customFormat="1" ht="12" customHeight="1">
      <c r="B119" s="21"/>
      <c r="C119" s="28" t="s">
        <v>125</v>
      </c>
      <c r="L119" s="21"/>
    </row>
    <row r="120" spans="1:31" s="2" customFormat="1" ht="23.25" customHeight="1">
      <c r="A120" s="33"/>
      <c r="B120" s="34"/>
      <c r="C120" s="33"/>
      <c r="D120" s="33"/>
      <c r="E120" s="262" t="s">
        <v>126</v>
      </c>
      <c r="F120" s="264"/>
      <c r="G120" s="264"/>
      <c r="H120" s="264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127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24" t="str">
        <f>E11</f>
        <v>01 - BOURACÍ PRÁCE</v>
      </c>
      <c r="F122" s="264"/>
      <c r="G122" s="264"/>
      <c r="H122" s="264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20</v>
      </c>
      <c r="D124" s="33"/>
      <c r="E124" s="33"/>
      <c r="F124" s="26" t="str">
        <f>F14</f>
        <v xml:space="preserve"> </v>
      </c>
      <c r="G124" s="33"/>
      <c r="H124" s="33"/>
      <c r="I124" s="28" t="s">
        <v>22</v>
      </c>
      <c r="J124" s="56" t="str">
        <f>IF(J14="","",J14)</f>
        <v>6. 6. 2022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24</v>
      </c>
      <c r="D126" s="33"/>
      <c r="E126" s="33"/>
      <c r="F126" s="26" t="str">
        <f>E17</f>
        <v xml:space="preserve"> </v>
      </c>
      <c r="G126" s="33"/>
      <c r="H126" s="33"/>
      <c r="I126" s="28" t="s">
        <v>29</v>
      </c>
      <c r="J126" s="31" t="str">
        <f>E23</f>
        <v>ARKUS5 s.r.o.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5.7" customHeight="1">
      <c r="A127" s="33"/>
      <c r="B127" s="34"/>
      <c r="C127" s="28" t="s">
        <v>27</v>
      </c>
      <c r="D127" s="33"/>
      <c r="E127" s="33"/>
      <c r="F127" s="26" t="str">
        <f>IF(E20="","",E20)</f>
        <v>Vyplň údaj</v>
      </c>
      <c r="G127" s="33"/>
      <c r="H127" s="33"/>
      <c r="I127" s="28" t="s">
        <v>33</v>
      </c>
      <c r="J127" s="31" t="str">
        <f>E26</f>
        <v>lacko.ondrej@seznam.cz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11" customFormat="1" ht="29.25" customHeight="1">
      <c r="A129" s="126"/>
      <c r="B129" s="127"/>
      <c r="C129" s="128" t="s">
        <v>145</v>
      </c>
      <c r="D129" s="129" t="s">
        <v>61</v>
      </c>
      <c r="E129" s="129" t="s">
        <v>57</v>
      </c>
      <c r="F129" s="129" t="s">
        <v>58</v>
      </c>
      <c r="G129" s="129" t="s">
        <v>146</v>
      </c>
      <c r="H129" s="129" t="s">
        <v>147</v>
      </c>
      <c r="I129" s="129" t="s">
        <v>148</v>
      </c>
      <c r="J129" s="130" t="s">
        <v>131</v>
      </c>
      <c r="K129" s="131" t="s">
        <v>149</v>
      </c>
      <c r="L129" s="132"/>
      <c r="M129" s="63" t="s">
        <v>1</v>
      </c>
      <c r="N129" s="64" t="s">
        <v>40</v>
      </c>
      <c r="O129" s="64" t="s">
        <v>150</v>
      </c>
      <c r="P129" s="64" t="s">
        <v>151</v>
      </c>
      <c r="Q129" s="64" t="s">
        <v>152</v>
      </c>
      <c r="R129" s="64" t="s">
        <v>153</v>
      </c>
      <c r="S129" s="64" t="s">
        <v>154</v>
      </c>
      <c r="T129" s="65" t="s">
        <v>155</v>
      </c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3" s="2" customFormat="1" ht="22.9" customHeight="1">
      <c r="A130" s="33"/>
      <c r="B130" s="34"/>
      <c r="C130" s="70" t="s">
        <v>156</v>
      </c>
      <c r="D130" s="33"/>
      <c r="E130" s="33"/>
      <c r="F130" s="33"/>
      <c r="G130" s="33"/>
      <c r="H130" s="33"/>
      <c r="I130" s="33"/>
      <c r="J130" s="133">
        <f>BK130</f>
        <v>0</v>
      </c>
      <c r="K130" s="33"/>
      <c r="L130" s="34"/>
      <c r="M130" s="66"/>
      <c r="N130" s="57"/>
      <c r="O130" s="67"/>
      <c r="P130" s="134">
        <f>P131+P284+P316</f>
        <v>0</v>
      </c>
      <c r="Q130" s="67"/>
      <c r="R130" s="134">
        <f>R131+R284+R316</f>
        <v>0.039028</v>
      </c>
      <c r="S130" s="67"/>
      <c r="T130" s="135">
        <f>T131+T284+T316</f>
        <v>577.23413425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75</v>
      </c>
      <c r="AU130" s="18" t="s">
        <v>133</v>
      </c>
      <c r="BK130" s="136">
        <f>BK131+BK284+BK316</f>
        <v>0</v>
      </c>
    </row>
    <row r="131" spans="2:63" s="12" customFormat="1" ht="25.9" customHeight="1">
      <c r="B131" s="137"/>
      <c r="D131" s="138" t="s">
        <v>75</v>
      </c>
      <c r="E131" s="139" t="s">
        <v>157</v>
      </c>
      <c r="F131" s="139" t="s">
        <v>158</v>
      </c>
      <c r="I131" s="140"/>
      <c r="J131" s="141">
        <f>BK131</f>
        <v>0</v>
      </c>
      <c r="L131" s="137"/>
      <c r="M131" s="142"/>
      <c r="N131" s="143"/>
      <c r="O131" s="143"/>
      <c r="P131" s="144">
        <f>P132+P146+P268</f>
        <v>0</v>
      </c>
      <c r="Q131" s="143"/>
      <c r="R131" s="144">
        <f>R132+R146+R268</f>
        <v>0.039028</v>
      </c>
      <c r="S131" s="143"/>
      <c r="T131" s="145">
        <f>T132+T146+T268</f>
        <v>574.435804</v>
      </c>
      <c r="AR131" s="138" t="s">
        <v>83</v>
      </c>
      <c r="AT131" s="146" t="s">
        <v>75</v>
      </c>
      <c r="AU131" s="146" t="s">
        <v>76</v>
      </c>
      <c r="AY131" s="138" t="s">
        <v>159</v>
      </c>
      <c r="BK131" s="147">
        <f>BK132+BK146+BK268</f>
        <v>0</v>
      </c>
    </row>
    <row r="132" spans="2:63" s="12" customFormat="1" ht="22.9" customHeight="1">
      <c r="B132" s="137"/>
      <c r="D132" s="138" t="s">
        <v>75</v>
      </c>
      <c r="E132" s="148" t="s">
        <v>83</v>
      </c>
      <c r="F132" s="148" t="s">
        <v>160</v>
      </c>
      <c r="I132" s="140"/>
      <c r="J132" s="149">
        <f>BK132</f>
        <v>0</v>
      </c>
      <c r="L132" s="137"/>
      <c r="M132" s="142"/>
      <c r="N132" s="143"/>
      <c r="O132" s="143"/>
      <c r="P132" s="144">
        <f>SUM(P133:P145)</f>
        <v>0</v>
      </c>
      <c r="Q132" s="143"/>
      <c r="R132" s="144">
        <f>SUM(R133:R145)</f>
        <v>0</v>
      </c>
      <c r="S132" s="143"/>
      <c r="T132" s="145">
        <f>SUM(T133:T145)</f>
        <v>276.370275</v>
      </c>
      <c r="AR132" s="138" t="s">
        <v>83</v>
      </c>
      <c r="AT132" s="146" t="s">
        <v>75</v>
      </c>
      <c r="AU132" s="146" t="s">
        <v>83</v>
      </c>
      <c r="AY132" s="138" t="s">
        <v>159</v>
      </c>
      <c r="BK132" s="147">
        <f>SUM(BK133:BK145)</f>
        <v>0</v>
      </c>
    </row>
    <row r="133" spans="1:65" s="2" customFormat="1" ht="33" customHeight="1">
      <c r="A133" s="33"/>
      <c r="B133" s="150"/>
      <c r="C133" s="151" t="s">
        <v>83</v>
      </c>
      <c r="D133" s="151" t="s">
        <v>161</v>
      </c>
      <c r="E133" s="152" t="s">
        <v>162</v>
      </c>
      <c r="F133" s="153" t="s">
        <v>163</v>
      </c>
      <c r="G133" s="154" t="s">
        <v>164</v>
      </c>
      <c r="H133" s="155">
        <v>307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85</v>
      </c>
      <c r="AY133" s="18" t="s">
        <v>159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18" t="s">
        <v>83</v>
      </c>
      <c r="BK133" s="164">
        <f>ROUND(I133*H133,2)</f>
        <v>0</v>
      </c>
      <c r="BL133" s="18" t="s">
        <v>165</v>
      </c>
      <c r="BM133" s="163" t="s">
        <v>166</v>
      </c>
    </row>
    <row r="134" spans="2:51" s="13" customFormat="1" ht="11.25">
      <c r="B134" s="165"/>
      <c r="D134" s="166" t="s">
        <v>167</v>
      </c>
      <c r="E134" s="167" t="s">
        <v>1</v>
      </c>
      <c r="F134" s="168" t="s">
        <v>168</v>
      </c>
      <c r="H134" s="169">
        <v>307</v>
      </c>
      <c r="I134" s="170"/>
      <c r="L134" s="165"/>
      <c r="M134" s="171"/>
      <c r="N134" s="172"/>
      <c r="O134" s="172"/>
      <c r="P134" s="172"/>
      <c r="Q134" s="172"/>
      <c r="R134" s="172"/>
      <c r="S134" s="172"/>
      <c r="T134" s="173"/>
      <c r="AT134" s="167" t="s">
        <v>167</v>
      </c>
      <c r="AU134" s="167" t="s">
        <v>85</v>
      </c>
      <c r="AV134" s="13" t="s">
        <v>85</v>
      </c>
      <c r="AW134" s="13" t="s">
        <v>32</v>
      </c>
      <c r="AX134" s="13" t="s">
        <v>83</v>
      </c>
      <c r="AY134" s="167" t="s">
        <v>159</v>
      </c>
    </row>
    <row r="135" spans="1:65" s="2" customFormat="1" ht="24.2" customHeight="1">
      <c r="A135" s="33"/>
      <c r="B135" s="150"/>
      <c r="C135" s="151" t="s">
        <v>85</v>
      </c>
      <c r="D135" s="151" t="s">
        <v>161</v>
      </c>
      <c r="E135" s="152" t="s">
        <v>169</v>
      </c>
      <c r="F135" s="153" t="s">
        <v>170</v>
      </c>
      <c r="G135" s="154" t="s">
        <v>164</v>
      </c>
      <c r="H135" s="155">
        <v>198.5</v>
      </c>
      <c r="I135" s="156"/>
      <c r="J135" s="157">
        <f aca="true" t="shared" si="0" ref="J135:J140"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 aca="true" t="shared" si="1" ref="P135:P140">O135*H135</f>
        <v>0</v>
      </c>
      <c r="Q135" s="161">
        <v>0</v>
      </c>
      <c r="R135" s="161">
        <f aca="true" t="shared" si="2" ref="R135:R140">Q135*H135</f>
        <v>0</v>
      </c>
      <c r="S135" s="161">
        <v>0.26</v>
      </c>
      <c r="T135" s="162">
        <f aca="true" t="shared" si="3" ref="T135:T140">S135*H135</f>
        <v>51.61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85</v>
      </c>
      <c r="AY135" s="18" t="s">
        <v>159</v>
      </c>
      <c r="BE135" s="164">
        <f aca="true" t="shared" si="4" ref="BE135:BE140">IF(N135="základní",J135,0)</f>
        <v>0</v>
      </c>
      <c r="BF135" s="164">
        <f aca="true" t="shared" si="5" ref="BF135:BF140">IF(N135="snížená",J135,0)</f>
        <v>0</v>
      </c>
      <c r="BG135" s="164">
        <f aca="true" t="shared" si="6" ref="BG135:BG140">IF(N135="zákl. přenesená",J135,0)</f>
        <v>0</v>
      </c>
      <c r="BH135" s="164">
        <f aca="true" t="shared" si="7" ref="BH135:BH140">IF(N135="sníž. přenesená",J135,0)</f>
        <v>0</v>
      </c>
      <c r="BI135" s="164">
        <f aca="true" t="shared" si="8" ref="BI135:BI140">IF(N135="nulová",J135,0)</f>
        <v>0</v>
      </c>
      <c r="BJ135" s="18" t="s">
        <v>83</v>
      </c>
      <c r="BK135" s="164">
        <f aca="true" t="shared" si="9" ref="BK135:BK140">ROUND(I135*H135,2)</f>
        <v>0</v>
      </c>
      <c r="BL135" s="18" t="s">
        <v>165</v>
      </c>
      <c r="BM135" s="163" t="s">
        <v>171</v>
      </c>
    </row>
    <row r="136" spans="1:65" s="2" customFormat="1" ht="24.2" customHeight="1">
      <c r="A136" s="33"/>
      <c r="B136" s="150"/>
      <c r="C136" s="151" t="s">
        <v>172</v>
      </c>
      <c r="D136" s="151" t="s">
        <v>161</v>
      </c>
      <c r="E136" s="152" t="s">
        <v>173</v>
      </c>
      <c r="F136" s="153" t="s">
        <v>174</v>
      </c>
      <c r="G136" s="154" t="s">
        <v>164</v>
      </c>
      <c r="H136" s="155">
        <v>198.5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0.29</v>
      </c>
      <c r="T136" s="162">
        <f t="shared" si="3"/>
        <v>57.565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85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175</v>
      </c>
    </row>
    <row r="137" spans="1:65" s="2" customFormat="1" ht="24.2" customHeight="1">
      <c r="A137" s="33"/>
      <c r="B137" s="150"/>
      <c r="C137" s="151" t="s">
        <v>165</v>
      </c>
      <c r="D137" s="151" t="s">
        <v>161</v>
      </c>
      <c r="E137" s="152" t="s">
        <v>176</v>
      </c>
      <c r="F137" s="153" t="s">
        <v>177</v>
      </c>
      <c r="G137" s="154" t="s">
        <v>164</v>
      </c>
      <c r="H137" s="155">
        <v>14.93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0.29</v>
      </c>
      <c r="T137" s="162">
        <f t="shared" si="3"/>
        <v>4.3297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85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178</v>
      </c>
    </row>
    <row r="138" spans="1:65" s="2" customFormat="1" ht="24.2" customHeight="1">
      <c r="A138" s="33"/>
      <c r="B138" s="150"/>
      <c r="C138" s="151" t="s">
        <v>179</v>
      </c>
      <c r="D138" s="151" t="s">
        <v>161</v>
      </c>
      <c r="E138" s="152" t="s">
        <v>180</v>
      </c>
      <c r="F138" s="153" t="s">
        <v>181</v>
      </c>
      <c r="G138" s="154" t="s">
        <v>164</v>
      </c>
      <c r="H138" s="155">
        <v>196.7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0.44</v>
      </c>
      <c r="T138" s="162">
        <f t="shared" si="3"/>
        <v>86.548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85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182</v>
      </c>
    </row>
    <row r="139" spans="1:65" s="2" customFormat="1" ht="24.2" customHeight="1">
      <c r="A139" s="33"/>
      <c r="B139" s="150"/>
      <c r="C139" s="151" t="s">
        <v>183</v>
      </c>
      <c r="D139" s="151" t="s">
        <v>161</v>
      </c>
      <c r="E139" s="152" t="s">
        <v>184</v>
      </c>
      <c r="F139" s="153" t="s">
        <v>185</v>
      </c>
      <c r="G139" s="154" t="s">
        <v>164</v>
      </c>
      <c r="H139" s="155">
        <v>196.7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0.316</v>
      </c>
      <c r="T139" s="162">
        <f t="shared" si="3"/>
        <v>62.157199999999996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85</v>
      </c>
      <c r="AY139" s="18" t="s">
        <v>159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83</v>
      </c>
      <c r="BK139" s="164">
        <f t="shared" si="9"/>
        <v>0</v>
      </c>
      <c r="BL139" s="18" t="s">
        <v>165</v>
      </c>
      <c r="BM139" s="163" t="s">
        <v>186</v>
      </c>
    </row>
    <row r="140" spans="1:65" s="2" customFormat="1" ht="16.5" customHeight="1">
      <c r="A140" s="33"/>
      <c r="B140" s="150"/>
      <c r="C140" s="151" t="s">
        <v>187</v>
      </c>
      <c r="D140" s="151" t="s">
        <v>161</v>
      </c>
      <c r="E140" s="152" t="s">
        <v>188</v>
      </c>
      <c r="F140" s="153" t="s">
        <v>189</v>
      </c>
      <c r="G140" s="154" t="s">
        <v>190</v>
      </c>
      <c r="H140" s="155">
        <v>69.075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0.205</v>
      </c>
      <c r="T140" s="162">
        <f t="shared" si="3"/>
        <v>14.160375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85</v>
      </c>
      <c r="AY140" s="18" t="s">
        <v>159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83</v>
      </c>
      <c r="BK140" s="164">
        <f t="shared" si="9"/>
        <v>0</v>
      </c>
      <c r="BL140" s="18" t="s">
        <v>165</v>
      </c>
      <c r="BM140" s="163" t="s">
        <v>191</v>
      </c>
    </row>
    <row r="141" spans="2:51" s="13" customFormat="1" ht="22.5">
      <c r="B141" s="165"/>
      <c r="D141" s="166" t="s">
        <v>167</v>
      </c>
      <c r="E141" s="167" t="s">
        <v>1</v>
      </c>
      <c r="F141" s="168" t="s">
        <v>192</v>
      </c>
      <c r="H141" s="169">
        <v>69.075</v>
      </c>
      <c r="I141" s="170"/>
      <c r="L141" s="165"/>
      <c r="M141" s="171"/>
      <c r="N141" s="172"/>
      <c r="O141" s="172"/>
      <c r="P141" s="172"/>
      <c r="Q141" s="172"/>
      <c r="R141" s="172"/>
      <c r="S141" s="172"/>
      <c r="T141" s="173"/>
      <c r="AT141" s="167" t="s">
        <v>167</v>
      </c>
      <c r="AU141" s="167" t="s">
        <v>85</v>
      </c>
      <c r="AV141" s="13" t="s">
        <v>85</v>
      </c>
      <c r="AW141" s="13" t="s">
        <v>32</v>
      </c>
      <c r="AX141" s="13" t="s">
        <v>83</v>
      </c>
      <c r="AY141" s="167" t="s">
        <v>159</v>
      </c>
    </row>
    <row r="142" spans="1:65" s="2" customFormat="1" ht="33" customHeight="1">
      <c r="A142" s="33"/>
      <c r="B142" s="150"/>
      <c r="C142" s="151" t="s">
        <v>193</v>
      </c>
      <c r="D142" s="151" t="s">
        <v>161</v>
      </c>
      <c r="E142" s="152" t="s">
        <v>194</v>
      </c>
      <c r="F142" s="153" t="s">
        <v>195</v>
      </c>
      <c r="G142" s="154" t="s">
        <v>196</v>
      </c>
      <c r="H142" s="155">
        <v>100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85</v>
      </c>
      <c r="AY142" s="18" t="s">
        <v>159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8" t="s">
        <v>83</v>
      </c>
      <c r="BK142" s="164">
        <f>ROUND(I142*H142,2)</f>
        <v>0</v>
      </c>
      <c r="BL142" s="18" t="s">
        <v>165</v>
      </c>
      <c r="BM142" s="163" t="s">
        <v>197</v>
      </c>
    </row>
    <row r="143" spans="1:65" s="2" customFormat="1" ht="37.9" customHeight="1">
      <c r="A143" s="33"/>
      <c r="B143" s="150"/>
      <c r="C143" s="151" t="s">
        <v>198</v>
      </c>
      <c r="D143" s="151" t="s">
        <v>161</v>
      </c>
      <c r="E143" s="152" t="s">
        <v>199</v>
      </c>
      <c r="F143" s="153" t="s">
        <v>200</v>
      </c>
      <c r="G143" s="154" t="s">
        <v>196</v>
      </c>
      <c r="H143" s="155">
        <v>100</v>
      </c>
      <c r="I143" s="156"/>
      <c r="J143" s="157">
        <f>ROUND(I143*H143,2)</f>
        <v>0</v>
      </c>
      <c r="K143" s="158"/>
      <c r="L143" s="34"/>
      <c r="M143" s="159" t="s">
        <v>1</v>
      </c>
      <c r="N143" s="160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85</v>
      </c>
      <c r="AY143" s="18" t="s">
        <v>159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8" t="s">
        <v>83</v>
      </c>
      <c r="BK143" s="164">
        <f>ROUND(I143*H143,2)</f>
        <v>0</v>
      </c>
      <c r="BL143" s="18" t="s">
        <v>165</v>
      </c>
      <c r="BM143" s="163" t="s">
        <v>201</v>
      </c>
    </row>
    <row r="144" spans="1:65" s="2" customFormat="1" ht="33" customHeight="1">
      <c r="A144" s="33"/>
      <c r="B144" s="150"/>
      <c r="C144" s="151" t="s">
        <v>115</v>
      </c>
      <c r="D144" s="151" t="s">
        <v>161</v>
      </c>
      <c r="E144" s="152" t="s">
        <v>202</v>
      </c>
      <c r="F144" s="153" t="s">
        <v>203</v>
      </c>
      <c r="G144" s="154" t="s">
        <v>204</v>
      </c>
      <c r="H144" s="155">
        <v>180</v>
      </c>
      <c r="I144" s="156"/>
      <c r="J144" s="157">
        <f>ROUND(I144*H144,2)</f>
        <v>0</v>
      </c>
      <c r="K144" s="158"/>
      <c r="L144" s="34"/>
      <c r="M144" s="159" t="s">
        <v>1</v>
      </c>
      <c r="N144" s="160" t="s">
        <v>41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85</v>
      </c>
      <c r="AY144" s="18" t="s">
        <v>159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8" t="s">
        <v>83</v>
      </c>
      <c r="BK144" s="164">
        <f>ROUND(I144*H144,2)</f>
        <v>0</v>
      </c>
      <c r="BL144" s="18" t="s">
        <v>165</v>
      </c>
      <c r="BM144" s="163" t="s">
        <v>205</v>
      </c>
    </row>
    <row r="145" spans="2:51" s="13" customFormat="1" ht="11.25">
      <c r="B145" s="165"/>
      <c r="D145" s="166" t="s">
        <v>167</v>
      </c>
      <c r="F145" s="168" t="s">
        <v>206</v>
      </c>
      <c r="H145" s="169">
        <v>180</v>
      </c>
      <c r="I145" s="170"/>
      <c r="L145" s="165"/>
      <c r="M145" s="171"/>
      <c r="N145" s="172"/>
      <c r="O145" s="172"/>
      <c r="P145" s="172"/>
      <c r="Q145" s="172"/>
      <c r="R145" s="172"/>
      <c r="S145" s="172"/>
      <c r="T145" s="173"/>
      <c r="AT145" s="167" t="s">
        <v>167</v>
      </c>
      <c r="AU145" s="167" t="s">
        <v>85</v>
      </c>
      <c r="AV145" s="13" t="s">
        <v>85</v>
      </c>
      <c r="AW145" s="13" t="s">
        <v>3</v>
      </c>
      <c r="AX145" s="13" t="s">
        <v>83</v>
      </c>
      <c r="AY145" s="167" t="s">
        <v>159</v>
      </c>
    </row>
    <row r="146" spans="2:63" s="12" customFormat="1" ht="22.9" customHeight="1">
      <c r="B146" s="137"/>
      <c r="D146" s="138" t="s">
        <v>75</v>
      </c>
      <c r="E146" s="148" t="s">
        <v>198</v>
      </c>
      <c r="F146" s="148" t="s">
        <v>207</v>
      </c>
      <c r="I146" s="140"/>
      <c r="J146" s="149">
        <f>BK146</f>
        <v>0</v>
      </c>
      <c r="L146" s="137"/>
      <c r="M146" s="142"/>
      <c r="N146" s="143"/>
      <c r="O146" s="143"/>
      <c r="P146" s="144">
        <f>SUM(P147:P267)</f>
        <v>0</v>
      </c>
      <c r="Q146" s="143"/>
      <c r="R146" s="144">
        <f>SUM(R147:R267)</f>
        <v>0.039028</v>
      </c>
      <c r="S146" s="143"/>
      <c r="T146" s="145">
        <f>SUM(T147:T267)</f>
        <v>298.06552899999997</v>
      </c>
      <c r="AR146" s="138" t="s">
        <v>83</v>
      </c>
      <c r="AT146" s="146" t="s">
        <v>75</v>
      </c>
      <c r="AU146" s="146" t="s">
        <v>83</v>
      </c>
      <c r="AY146" s="138" t="s">
        <v>159</v>
      </c>
      <c r="BK146" s="147">
        <f>SUM(BK147:BK267)</f>
        <v>0</v>
      </c>
    </row>
    <row r="147" spans="1:65" s="2" customFormat="1" ht="24.2" customHeight="1">
      <c r="A147" s="33"/>
      <c r="B147" s="150"/>
      <c r="C147" s="151" t="s">
        <v>118</v>
      </c>
      <c r="D147" s="151" t="s">
        <v>161</v>
      </c>
      <c r="E147" s="152" t="s">
        <v>208</v>
      </c>
      <c r="F147" s="153" t="s">
        <v>209</v>
      </c>
      <c r="G147" s="154" t="s">
        <v>210</v>
      </c>
      <c r="H147" s="155">
        <v>1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85</v>
      </c>
      <c r="AY147" s="18" t="s">
        <v>159</v>
      </c>
      <c r="BE147" s="164">
        <f>IF(N147="základní",J147,0)</f>
        <v>0</v>
      </c>
      <c r="BF147" s="164">
        <f>IF(N147="snížená",J147,0)</f>
        <v>0</v>
      </c>
      <c r="BG147" s="164">
        <f>IF(N147="zákl. přenesená",J147,0)</f>
        <v>0</v>
      </c>
      <c r="BH147" s="164">
        <f>IF(N147="sníž. přenesená",J147,0)</f>
        <v>0</v>
      </c>
      <c r="BI147" s="164">
        <f>IF(N147="nulová",J147,0)</f>
        <v>0</v>
      </c>
      <c r="BJ147" s="18" t="s">
        <v>83</v>
      </c>
      <c r="BK147" s="164">
        <f>ROUND(I147*H147,2)</f>
        <v>0</v>
      </c>
      <c r="BL147" s="18" t="s">
        <v>165</v>
      </c>
      <c r="BM147" s="163" t="s">
        <v>211</v>
      </c>
    </row>
    <row r="148" spans="1:65" s="2" customFormat="1" ht="24.2" customHeight="1">
      <c r="A148" s="33"/>
      <c r="B148" s="150"/>
      <c r="C148" s="151" t="s">
        <v>121</v>
      </c>
      <c r="D148" s="151" t="s">
        <v>161</v>
      </c>
      <c r="E148" s="152" t="s">
        <v>212</v>
      </c>
      <c r="F148" s="153" t="s">
        <v>213</v>
      </c>
      <c r="G148" s="154" t="s">
        <v>214</v>
      </c>
      <c r="H148" s="155">
        <v>1</v>
      </c>
      <c r="I148" s="156"/>
      <c r="J148" s="157">
        <f>ROUND(I148*H148,2)</f>
        <v>0</v>
      </c>
      <c r="K148" s="158"/>
      <c r="L148" s="34"/>
      <c r="M148" s="159" t="s">
        <v>1</v>
      </c>
      <c r="N148" s="160" t="s">
        <v>41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165</v>
      </c>
      <c r="AT148" s="163" t="s">
        <v>161</v>
      </c>
      <c r="AU148" s="163" t="s">
        <v>85</v>
      </c>
      <c r="AY148" s="18" t="s">
        <v>159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8" t="s">
        <v>83</v>
      </c>
      <c r="BK148" s="164">
        <f>ROUND(I148*H148,2)</f>
        <v>0</v>
      </c>
      <c r="BL148" s="18" t="s">
        <v>165</v>
      </c>
      <c r="BM148" s="163" t="s">
        <v>215</v>
      </c>
    </row>
    <row r="149" spans="1:65" s="2" customFormat="1" ht="21.75" customHeight="1">
      <c r="A149" s="33"/>
      <c r="B149" s="150"/>
      <c r="C149" s="151" t="s">
        <v>216</v>
      </c>
      <c r="D149" s="151" t="s">
        <v>161</v>
      </c>
      <c r="E149" s="152" t="s">
        <v>217</v>
      </c>
      <c r="F149" s="153" t="s">
        <v>218</v>
      </c>
      <c r="G149" s="154" t="s">
        <v>164</v>
      </c>
      <c r="H149" s="155">
        <v>53.497</v>
      </c>
      <c r="I149" s="156"/>
      <c r="J149" s="157">
        <f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>O149*H149</f>
        <v>0</v>
      </c>
      <c r="Q149" s="161">
        <v>0</v>
      </c>
      <c r="R149" s="161">
        <f>Q149*H149</f>
        <v>0</v>
      </c>
      <c r="S149" s="161">
        <v>0.131</v>
      </c>
      <c r="T149" s="162">
        <f>S149*H149</f>
        <v>7.008107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85</v>
      </c>
      <c r="AY149" s="18" t="s">
        <v>159</v>
      </c>
      <c r="BE149" s="164">
        <f>IF(N149="základní",J149,0)</f>
        <v>0</v>
      </c>
      <c r="BF149" s="164">
        <f>IF(N149="snížená",J149,0)</f>
        <v>0</v>
      </c>
      <c r="BG149" s="164">
        <f>IF(N149="zákl. přenesená",J149,0)</f>
        <v>0</v>
      </c>
      <c r="BH149" s="164">
        <f>IF(N149="sníž. přenesená",J149,0)</f>
        <v>0</v>
      </c>
      <c r="BI149" s="164">
        <f>IF(N149="nulová",J149,0)</f>
        <v>0</v>
      </c>
      <c r="BJ149" s="18" t="s">
        <v>83</v>
      </c>
      <c r="BK149" s="164">
        <f>ROUND(I149*H149,2)</f>
        <v>0</v>
      </c>
      <c r="BL149" s="18" t="s">
        <v>165</v>
      </c>
      <c r="BM149" s="163" t="s">
        <v>219</v>
      </c>
    </row>
    <row r="150" spans="2:51" s="13" customFormat="1" ht="11.25">
      <c r="B150" s="165"/>
      <c r="D150" s="166" t="s">
        <v>167</v>
      </c>
      <c r="E150" s="167" t="s">
        <v>1</v>
      </c>
      <c r="F150" s="168" t="s">
        <v>220</v>
      </c>
      <c r="H150" s="169">
        <v>53.497</v>
      </c>
      <c r="I150" s="170"/>
      <c r="L150" s="165"/>
      <c r="M150" s="171"/>
      <c r="N150" s="172"/>
      <c r="O150" s="172"/>
      <c r="P150" s="172"/>
      <c r="Q150" s="172"/>
      <c r="R150" s="172"/>
      <c r="S150" s="172"/>
      <c r="T150" s="173"/>
      <c r="AT150" s="167" t="s">
        <v>167</v>
      </c>
      <c r="AU150" s="167" t="s">
        <v>85</v>
      </c>
      <c r="AV150" s="13" t="s">
        <v>85</v>
      </c>
      <c r="AW150" s="13" t="s">
        <v>32</v>
      </c>
      <c r="AX150" s="13" t="s">
        <v>83</v>
      </c>
      <c r="AY150" s="167" t="s">
        <v>159</v>
      </c>
    </row>
    <row r="151" spans="1:65" s="2" customFormat="1" ht="21.75" customHeight="1">
      <c r="A151" s="33"/>
      <c r="B151" s="150"/>
      <c r="C151" s="151" t="s">
        <v>221</v>
      </c>
      <c r="D151" s="151" t="s">
        <v>161</v>
      </c>
      <c r="E151" s="152" t="s">
        <v>222</v>
      </c>
      <c r="F151" s="153" t="s">
        <v>223</v>
      </c>
      <c r="G151" s="154" t="s">
        <v>164</v>
      </c>
      <c r="H151" s="155">
        <v>103.838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0.261</v>
      </c>
      <c r="T151" s="162">
        <f>S151*H151</f>
        <v>27.101717999999998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85</v>
      </c>
      <c r="AY151" s="18" t="s">
        <v>159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8" t="s">
        <v>83</v>
      </c>
      <c r="BK151" s="164">
        <f>ROUND(I151*H151,2)</f>
        <v>0</v>
      </c>
      <c r="BL151" s="18" t="s">
        <v>165</v>
      </c>
      <c r="BM151" s="163" t="s">
        <v>224</v>
      </c>
    </row>
    <row r="152" spans="2:51" s="13" customFormat="1" ht="11.25">
      <c r="B152" s="165"/>
      <c r="D152" s="166" t="s">
        <v>167</v>
      </c>
      <c r="E152" s="167" t="s">
        <v>1</v>
      </c>
      <c r="F152" s="168" t="s">
        <v>225</v>
      </c>
      <c r="H152" s="169">
        <v>101.306</v>
      </c>
      <c r="I152" s="170"/>
      <c r="L152" s="165"/>
      <c r="M152" s="171"/>
      <c r="N152" s="172"/>
      <c r="O152" s="172"/>
      <c r="P152" s="172"/>
      <c r="Q152" s="172"/>
      <c r="R152" s="172"/>
      <c r="S152" s="172"/>
      <c r="T152" s="173"/>
      <c r="AT152" s="167" t="s">
        <v>167</v>
      </c>
      <c r="AU152" s="167" t="s">
        <v>85</v>
      </c>
      <c r="AV152" s="13" t="s">
        <v>85</v>
      </c>
      <c r="AW152" s="13" t="s">
        <v>32</v>
      </c>
      <c r="AX152" s="13" t="s">
        <v>76</v>
      </c>
      <c r="AY152" s="167" t="s">
        <v>159</v>
      </c>
    </row>
    <row r="153" spans="2:51" s="13" customFormat="1" ht="11.25">
      <c r="B153" s="165"/>
      <c r="D153" s="166" t="s">
        <v>167</v>
      </c>
      <c r="E153" s="167" t="s">
        <v>1</v>
      </c>
      <c r="F153" s="168" t="s">
        <v>226</v>
      </c>
      <c r="H153" s="169">
        <v>2.532</v>
      </c>
      <c r="I153" s="170"/>
      <c r="L153" s="165"/>
      <c r="M153" s="171"/>
      <c r="N153" s="172"/>
      <c r="O153" s="172"/>
      <c r="P153" s="172"/>
      <c r="Q153" s="172"/>
      <c r="R153" s="172"/>
      <c r="S153" s="172"/>
      <c r="T153" s="173"/>
      <c r="AT153" s="167" t="s">
        <v>167</v>
      </c>
      <c r="AU153" s="167" t="s">
        <v>85</v>
      </c>
      <c r="AV153" s="13" t="s">
        <v>85</v>
      </c>
      <c r="AW153" s="13" t="s">
        <v>32</v>
      </c>
      <c r="AX153" s="13" t="s">
        <v>76</v>
      </c>
      <c r="AY153" s="167" t="s">
        <v>159</v>
      </c>
    </row>
    <row r="154" spans="2:51" s="14" customFormat="1" ht="11.25">
      <c r="B154" s="174"/>
      <c r="D154" s="166" t="s">
        <v>167</v>
      </c>
      <c r="E154" s="175" t="s">
        <v>1</v>
      </c>
      <c r="F154" s="176" t="s">
        <v>227</v>
      </c>
      <c r="H154" s="177">
        <v>103.838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167</v>
      </c>
      <c r="AU154" s="175" t="s">
        <v>85</v>
      </c>
      <c r="AV154" s="14" t="s">
        <v>165</v>
      </c>
      <c r="AW154" s="14" t="s">
        <v>32</v>
      </c>
      <c r="AX154" s="14" t="s">
        <v>83</v>
      </c>
      <c r="AY154" s="175" t="s">
        <v>159</v>
      </c>
    </row>
    <row r="155" spans="1:65" s="2" customFormat="1" ht="33" customHeight="1">
      <c r="A155" s="33"/>
      <c r="B155" s="150"/>
      <c r="C155" s="151" t="s">
        <v>8</v>
      </c>
      <c r="D155" s="151" t="s">
        <v>161</v>
      </c>
      <c r="E155" s="152" t="s">
        <v>228</v>
      </c>
      <c r="F155" s="153" t="s">
        <v>229</v>
      </c>
      <c r="G155" s="154" t="s">
        <v>196</v>
      </c>
      <c r="H155" s="155">
        <v>135.555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1.175</v>
      </c>
      <c r="T155" s="162">
        <f>S155*H155</f>
        <v>159.277125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85</v>
      </c>
      <c r="AY155" s="18" t="s">
        <v>159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8" t="s">
        <v>83</v>
      </c>
      <c r="BK155" s="164">
        <f>ROUND(I155*H155,2)</f>
        <v>0</v>
      </c>
      <c r="BL155" s="18" t="s">
        <v>165</v>
      </c>
      <c r="BM155" s="163" t="s">
        <v>230</v>
      </c>
    </row>
    <row r="156" spans="2:51" s="13" customFormat="1" ht="33.75">
      <c r="B156" s="165"/>
      <c r="D156" s="166" t="s">
        <v>167</v>
      </c>
      <c r="E156" s="167" t="s">
        <v>1</v>
      </c>
      <c r="F156" s="168" t="s">
        <v>231</v>
      </c>
      <c r="H156" s="169">
        <v>77.876</v>
      </c>
      <c r="I156" s="170"/>
      <c r="L156" s="165"/>
      <c r="M156" s="171"/>
      <c r="N156" s="172"/>
      <c r="O156" s="172"/>
      <c r="P156" s="172"/>
      <c r="Q156" s="172"/>
      <c r="R156" s="172"/>
      <c r="S156" s="172"/>
      <c r="T156" s="173"/>
      <c r="AT156" s="167" t="s">
        <v>167</v>
      </c>
      <c r="AU156" s="167" t="s">
        <v>85</v>
      </c>
      <c r="AV156" s="13" t="s">
        <v>85</v>
      </c>
      <c r="AW156" s="13" t="s">
        <v>32</v>
      </c>
      <c r="AX156" s="13" t="s">
        <v>76</v>
      </c>
      <c r="AY156" s="167" t="s">
        <v>159</v>
      </c>
    </row>
    <row r="157" spans="2:51" s="13" customFormat="1" ht="33.75">
      <c r="B157" s="165"/>
      <c r="D157" s="166" t="s">
        <v>167</v>
      </c>
      <c r="E157" s="167" t="s">
        <v>1</v>
      </c>
      <c r="F157" s="168" t="s">
        <v>232</v>
      </c>
      <c r="H157" s="169">
        <v>20.877</v>
      </c>
      <c r="I157" s="170"/>
      <c r="L157" s="165"/>
      <c r="M157" s="171"/>
      <c r="N157" s="172"/>
      <c r="O157" s="172"/>
      <c r="P157" s="172"/>
      <c r="Q157" s="172"/>
      <c r="R157" s="172"/>
      <c r="S157" s="172"/>
      <c r="T157" s="173"/>
      <c r="AT157" s="167" t="s">
        <v>167</v>
      </c>
      <c r="AU157" s="167" t="s">
        <v>85</v>
      </c>
      <c r="AV157" s="13" t="s">
        <v>85</v>
      </c>
      <c r="AW157" s="13" t="s">
        <v>32</v>
      </c>
      <c r="AX157" s="13" t="s">
        <v>76</v>
      </c>
      <c r="AY157" s="167" t="s">
        <v>159</v>
      </c>
    </row>
    <row r="158" spans="2:51" s="13" customFormat="1" ht="22.5">
      <c r="B158" s="165"/>
      <c r="D158" s="166" t="s">
        <v>167</v>
      </c>
      <c r="E158" s="167" t="s">
        <v>1</v>
      </c>
      <c r="F158" s="168" t="s">
        <v>233</v>
      </c>
      <c r="H158" s="169">
        <v>3.152</v>
      </c>
      <c r="I158" s="170"/>
      <c r="L158" s="165"/>
      <c r="M158" s="171"/>
      <c r="N158" s="172"/>
      <c r="O158" s="172"/>
      <c r="P158" s="172"/>
      <c r="Q158" s="172"/>
      <c r="R158" s="172"/>
      <c r="S158" s="172"/>
      <c r="T158" s="173"/>
      <c r="AT158" s="167" t="s">
        <v>167</v>
      </c>
      <c r="AU158" s="167" t="s">
        <v>85</v>
      </c>
      <c r="AV158" s="13" t="s">
        <v>85</v>
      </c>
      <c r="AW158" s="13" t="s">
        <v>32</v>
      </c>
      <c r="AX158" s="13" t="s">
        <v>76</v>
      </c>
      <c r="AY158" s="167" t="s">
        <v>159</v>
      </c>
    </row>
    <row r="159" spans="2:51" s="13" customFormat="1" ht="22.5">
      <c r="B159" s="165"/>
      <c r="D159" s="166" t="s">
        <v>167</v>
      </c>
      <c r="E159" s="167" t="s">
        <v>1</v>
      </c>
      <c r="F159" s="168" t="s">
        <v>234</v>
      </c>
      <c r="H159" s="169">
        <v>16.303</v>
      </c>
      <c r="I159" s="170"/>
      <c r="L159" s="165"/>
      <c r="M159" s="171"/>
      <c r="N159" s="172"/>
      <c r="O159" s="172"/>
      <c r="P159" s="172"/>
      <c r="Q159" s="172"/>
      <c r="R159" s="172"/>
      <c r="S159" s="172"/>
      <c r="T159" s="173"/>
      <c r="AT159" s="167" t="s">
        <v>167</v>
      </c>
      <c r="AU159" s="167" t="s">
        <v>85</v>
      </c>
      <c r="AV159" s="13" t="s">
        <v>85</v>
      </c>
      <c r="AW159" s="13" t="s">
        <v>32</v>
      </c>
      <c r="AX159" s="13" t="s">
        <v>76</v>
      </c>
      <c r="AY159" s="167" t="s">
        <v>159</v>
      </c>
    </row>
    <row r="160" spans="2:51" s="13" customFormat="1" ht="22.5">
      <c r="B160" s="165"/>
      <c r="D160" s="166" t="s">
        <v>167</v>
      </c>
      <c r="E160" s="167" t="s">
        <v>1</v>
      </c>
      <c r="F160" s="168" t="s">
        <v>235</v>
      </c>
      <c r="H160" s="169">
        <v>10.837</v>
      </c>
      <c r="I160" s="170"/>
      <c r="L160" s="165"/>
      <c r="M160" s="171"/>
      <c r="N160" s="172"/>
      <c r="O160" s="172"/>
      <c r="P160" s="172"/>
      <c r="Q160" s="172"/>
      <c r="R160" s="172"/>
      <c r="S160" s="172"/>
      <c r="T160" s="173"/>
      <c r="AT160" s="167" t="s">
        <v>167</v>
      </c>
      <c r="AU160" s="167" t="s">
        <v>85</v>
      </c>
      <c r="AV160" s="13" t="s">
        <v>85</v>
      </c>
      <c r="AW160" s="13" t="s">
        <v>32</v>
      </c>
      <c r="AX160" s="13" t="s">
        <v>76</v>
      </c>
      <c r="AY160" s="167" t="s">
        <v>159</v>
      </c>
    </row>
    <row r="161" spans="2:51" s="13" customFormat="1" ht="11.25">
      <c r="B161" s="165"/>
      <c r="D161" s="166" t="s">
        <v>167</v>
      </c>
      <c r="E161" s="167" t="s">
        <v>1</v>
      </c>
      <c r="F161" s="168" t="s">
        <v>236</v>
      </c>
      <c r="H161" s="169">
        <v>6.51</v>
      </c>
      <c r="I161" s="170"/>
      <c r="L161" s="165"/>
      <c r="M161" s="171"/>
      <c r="N161" s="172"/>
      <c r="O161" s="172"/>
      <c r="P161" s="172"/>
      <c r="Q161" s="172"/>
      <c r="R161" s="172"/>
      <c r="S161" s="172"/>
      <c r="T161" s="173"/>
      <c r="AT161" s="167" t="s">
        <v>167</v>
      </c>
      <c r="AU161" s="167" t="s">
        <v>85</v>
      </c>
      <c r="AV161" s="13" t="s">
        <v>85</v>
      </c>
      <c r="AW161" s="13" t="s">
        <v>32</v>
      </c>
      <c r="AX161" s="13" t="s">
        <v>76</v>
      </c>
      <c r="AY161" s="167" t="s">
        <v>159</v>
      </c>
    </row>
    <row r="162" spans="2:51" s="14" customFormat="1" ht="11.25">
      <c r="B162" s="174"/>
      <c r="D162" s="166" t="s">
        <v>167</v>
      </c>
      <c r="E162" s="175" t="s">
        <v>1</v>
      </c>
      <c r="F162" s="176" t="s">
        <v>227</v>
      </c>
      <c r="H162" s="177">
        <v>135.55499999999998</v>
      </c>
      <c r="I162" s="178"/>
      <c r="L162" s="174"/>
      <c r="M162" s="179"/>
      <c r="N162" s="180"/>
      <c r="O162" s="180"/>
      <c r="P162" s="180"/>
      <c r="Q162" s="180"/>
      <c r="R162" s="180"/>
      <c r="S162" s="180"/>
      <c r="T162" s="181"/>
      <c r="AT162" s="175" t="s">
        <v>167</v>
      </c>
      <c r="AU162" s="175" t="s">
        <v>85</v>
      </c>
      <c r="AV162" s="14" t="s">
        <v>165</v>
      </c>
      <c r="AW162" s="14" t="s">
        <v>32</v>
      </c>
      <c r="AX162" s="14" t="s">
        <v>83</v>
      </c>
      <c r="AY162" s="175" t="s">
        <v>159</v>
      </c>
    </row>
    <row r="163" spans="1:65" s="2" customFormat="1" ht="24.2" customHeight="1">
      <c r="A163" s="33"/>
      <c r="B163" s="150"/>
      <c r="C163" s="151" t="s">
        <v>237</v>
      </c>
      <c r="D163" s="151" t="s">
        <v>161</v>
      </c>
      <c r="E163" s="152" t="s">
        <v>238</v>
      </c>
      <c r="F163" s="153" t="s">
        <v>239</v>
      </c>
      <c r="G163" s="154" t="s">
        <v>196</v>
      </c>
      <c r="H163" s="155">
        <v>23.34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2.1</v>
      </c>
      <c r="T163" s="162">
        <f>S163*H163</f>
        <v>49.014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85</v>
      </c>
      <c r="AY163" s="18" t="s">
        <v>159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83</v>
      </c>
      <c r="BK163" s="164">
        <f>ROUND(I163*H163,2)</f>
        <v>0</v>
      </c>
      <c r="BL163" s="18" t="s">
        <v>165</v>
      </c>
      <c r="BM163" s="163" t="s">
        <v>240</v>
      </c>
    </row>
    <row r="164" spans="2:51" s="13" customFormat="1" ht="22.5">
      <c r="B164" s="165"/>
      <c r="D164" s="166" t="s">
        <v>167</v>
      </c>
      <c r="E164" s="167" t="s">
        <v>1</v>
      </c>
      <c r="F164" s="168" t="s">
        <v>241</v>
      </c>
      <c r="H164" s="169">
        <v>23.34</v>
      </c>
      <c r="I164" s="170"/>
      <c r="L164" s="165"/>
      <c r="M164" s="171"/>
      <c r="N164" s="172"/>
      <c r="O164" s="172"/>
      <c r="P164" s="172"/>
      <c r="Q164" s="172"/>
      <c r="R164" s="172"/>
      <c r="S164" s="172"/>
      <c r="T164" s="173"/>
      <c r="AT164" s="167" t="s">
        <v>167</v>
      </c>
      <c r="AU164" s="167" t="s">
        <v>85</v>
      </c>
      <c r="AV164" s="13" t="s">
        <v>85</v>
      </c>
      <c r="AW164" s="13" t="s">
        <v>32</v>
      </c>
      <c r="AX164" s="13" t="s">
        <v>83</v>
      </c>
      <c r="AY164" s="167" t="s">
        <v>159</v>
      </c>
    </row>
    <row r="165" spans="1:65" s="2" customFormat="1" ht="16.5" customHeight="1">
      <c r="A165" s="33"/>
      <c r="B165" s="150"/>
      <c r="C165" s="151" t="s">
        <v>242</v>
      </c>
      <c r="D165" s="151" t="s">
        <v>161</v>
      </c>
      <c r="E165" s="152" t="s">
        <v>243</v>
      </c>
      <c r="F165" s="153" t="s">
        <v>244</v>
      </c>
      <c r="G165" s="154" t="s">
        <v>196</v>
      </c>
      <c r="H165" s="155">
        <v>0.744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0</v>
      </c>
      <c r="R165" s="161">
        <f>Q165*H165</f>
        <v>0</v>
      </c>
      <c r="S165" s="161">
        <v>2.4</v>
      </c>
      <c r="T165" s="162">
        <f>S165*H165</f>
        <v>1.7855999999999999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85</v>
      </c>
      <c r="AY165" s="18" t="s">
        <v>159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18" t="s">
        <v>83</v>
      </c>
      <c r="BK165" s="164">
        <f>ROUND(I165*H165,2)</f>
        <v>0</v>
      </c>
      <c r="BL165" s="18" t="s">
        <v>165</v>
      </c>
      <c r="BM165" s="163" t="s">
        <v>245</v>
      </c>
    </row>
    <row r="166" spans="2:51" s="13" customFormat="1" ht="11.25">
      <c r="B166" s="165"/>
      <c r="D166" s="166" t="s">
        <v>167</v>
      </c>
      <c r="E166" s="167" t="s">
        <v>1</v>
      </c>
      <c r="F166" s="168" t="s">
        <v>246</v>
      </c>
      <c r="H166" s="169">
        <v>0.744</v>
      </c>
      <c r="I166" s="170"/>
      <c r="L166" s="165"/>
      <c r="M166" s="171"/>
      <c r="N166" s="172"/>
      <c r="O166" s="172"/>
      <c r="P166" s="172"/>
      <c r="Q166" s="172"/>
      <c r="R166" s="172"/>
      <c r="S166" s="172"/>
      <c r="T166" s="173"/>
      <c r="AT166" s="167" t="s">
        <v>167</v>
      </c>
      <c r="AU166" s="167" t="s">
        <v>85</v>
      </c>
      <c r="AV166" s="13" t="s">
        <v>85</v>
      </c>
      <c r="AW166" s="13" t="s">
        <v>32</v>
      </c>
      <c r="AX166" s="13" t="s">
        <v>83</v>
      </c>
      <c r="AY166" s="167" t="s">
        <v>159</v>
      </c>
    </row>
    <row r="167" spans="1:65" s="2" customFormat="1" ht="16.5" customHeight="1">
      <c r="A167" s="33"/>
      <c r="B167" s="150"/>
      <c r="C167" s="151" t="s">
        <v>247</v>
      </c>
      <c r="D167" s="151" t="s">
        <v>161</v>
      </c>
      <c r="E167" s="152" t="s">
        <v>248</v>
      </c>
      <c r="F167" s="153" t="s">
        <v>249</v>
      </c>
      <c r="G167" s="154" t="s">
        <v>190</v>
      </c>
      <c r="H167" s="155">
        <v>6.93</v>
      </c>
      <c r="I167" s="156"/>
      <c r="J167" s="157">
        <f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0.144</v>
      </c>
      <c r="T167" s="162">
        <f>S167*H167</f>
        <v>0.9979199999999999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85</v>
      </c>
      <c r="AY167" s="18" t="s">
        <v>159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8" t="s">
        <v>83</v>
      </c>
      <c r="BK167" s="164">
        <f>ROUND(I167*H167,2)</f>
        <v>0</v>
      </c>
      <c r="BL167" s="18" t="s">
        <v>165</v>
      </c>
      <c r="BM167" s="163" t="s">
        <v>250</v>
      </c>
    </row>
    <row r="168" spans="2:51" s="13" customFormat="1" ht="11.25">
      <c r="B168" s="165"/>
      <c r="D168" s="166" t="s">
        <v>167</v>
      </c>
      <c r="E168" s="167" t="s">
        <v>1</v>
      </c>
      <c r="F168" s="168" t="s">
        <v>251</v>
      </c>
      <c r="H168" s="169">
        <v>6.93</v>
      </c>
      <c r="I168" s="170"/>
      <c r="L168" s="165"/>
      <c r="M168" s="171"/>
      <c r="N168" s="172"/>
      <c r="O168" s="172"/>
      <c r="P168" s="172"/>
      <c r="Q168" s="172"/>
      <c r="R168" s="172"/>
      <c r="S168" s="172"/>
      <c r="T168" s="173"/>
      <c r="AT168" s="167" t="s">
        <v>167</v>
      </c>
      <c r="AU168" s="167" t="s">
        <v>85</v>
      </c>
      <c r="AV168" s="13" t="s">
        <v>85</v>
      </c>
      <c r="AW168" s="13" t="s">
        <v>32</v>
      </c>
      <c r="AX168" s="13" t="s">
        <v>83</v>
      </c>
      <c r="AY168" s="167" t="s">
        <v>159</v>
      </c>
    </row>
    <row r="169" spans="1:65" s="2" customFormat="1" ht="37.9" customHeight="1">
      <c r="A169" s="33"/>
      <c r="B169" s="150"/>
      <c r="C169" s="151" t="s">
        <v>252</v>
      </c>
      <c r="D169" s="151" t="s">
        <v>161</v>
      </c>
      <c r="E169" s="152" t="s">
        <v>253</v>
      </c>
      <c r="F169" s="153" t="s">
        <v>254</v>
      </c>
      <c r="G169" s="154" t="s">
        <v>196</v>
      </c>
      <c r="H169" s="155">
        <v>1.596</v>
      </c>
      <c r="I169" s="156"/>
      <c r="J169" s="157">
        <f>ROUND(I169*H169,2)</f>
        <v>0</v>
      </c>
      <c r="K169" s="158"/>
      <c r="L169" s="34"/>
      <c r="M169" s="159" t="s">
        <v>1</v>
      </c>
      <c r="N169" s="160" t="s">
        <v>41</v>
      </c>
      <c r="O169" s="59"/>
      <c r="P169" s="161">
        <f>O169*H169</f>
        <v>0</v>
      </c>
      <c r="Q169" s="161">
        <v>0</v>
      </c>
      <c r="R169" s="161">
        <f>Q169*H169</f>
        <v>0</v>
      </c>
      <c r="S169" s="161">
        <v>2.2</v>
      </c>
      <c r="T169" s="162">
        <f>S169*H169</f>
        <v>3.5112000000000005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85</v>
      </c>
      <c r="AY169" s="18" t="s">
        <v>159</v>
      </c>
      <c r="BE169" s="164">
        <f>IF(N169="základní",J169,0)</f>
        <v>0</v>
      </c>
      <c r="BF169" s="164">
        <f>IF(N169="snížená",J169,0)</f>
        <v>0</v>
      </c>
      <c r="BG169" s="164">
        <f>IF(N169="zákl. přenesená",J169,0)</f>
        <v>0</v>
      </c>
      <c r="BH169" s="164">
        <f>IF(N169="sníž. přenesená",J169,0)</f>
        <v>0</v>
      </c>
      <c r="BI169" s="164">
        <f>IF(N169="nulová",J169,0)</f>
        <v>0</v>
      </c>
      <c r="BJ169" s="18" t="s">
        <v>83</v>
      </c>
      <c r="BK169" s="164">
        <f>ROUND(I169*H169,2)</f>
        <v>0</v>
      </c>
      <c r="BL169" s="18" t="s">
        <v>165</v>
      </c>
      <c r="BM169" s="163" t="s">
        <v>255</v>
      </c>
    </row>
    <row r="170" spans="2:51" s="13" customFormat="1" ht="22.5">
      <c r="B170" s="165"/>
      <c r="D170" s="166" t="s">
        <v>167</v>
      </c>
      <c r="E170" s="167" t="s">
        <v>1</v>
      </c>
      <c r="F170" s="168" t="s">
        <v>256</v>
      </c>
      <c r="H170" s="169">
        <v>1.254</v>
      </c>
      <c r="I170" s="170"/>
      <c r="L170" s="165"/>
      <c r="M170" s="171"/>
      <c r="N170" s="172"/>
      <c r="O170" s="172"/>
      <c r="P170" s="172"/>
      <c r="Q170" s="172"/>
      <c r="R170" s="172"/>
      <c r="S170" s="172"/>
      <c r="T170" s="173"/>
      <c r="AT170" s="167" t="s">
        <v>167</v>
      </c>
      <c r="AU170" s="167" t="s">
        <v>85</v>
      </c>
      <c r="AV170" s="13" t="s">
        <v>85</v>
      </c>
      <c r="AW170" s="13" t="s">
        <v>32</v>
      </c>
      <c r="AX170" s="13" t="s">
        <v>76</v>
      </c>
      <c r="AY170" s="167" t="s">
        <v>159</v>
      </c>
    </row>
    <row r="171" spans="2:51" s="13" customFormat="1" ht="11.25">
      <c r="B171" s="165"/>
      <c r="D171" s="166" t="s">
        <v>167</v>
      </c>
      <c r="E171" s="167" t="s">
        <v>1</v>
      </c>
      <c r="F171" s="168" t="s">
        <v>257</v>
      </c>
      <c r="H171" s="169">
        <v>0.342</v>
      </c>
      <c r="I171" s="170"/>
      <c r="L171" s="165"/>
      <c r="M171" s="171"/>
      <c r="N171" s="172"/>
      <c r="O171" s="172"/>
      <c r="P171" s="172"/>
      <c r="Q171" s="172"/>
      <c r="R171" s="172"/>
      <c r="S171" s="172"/>
      <c r="T171" s="173"/>
      <c r="AT171" s="167" t="s">
        <v>167</v>
      </c>
      <c r="AU171" s="167" t="s">
        <v>85</v>
      </c>
      <c r="AV171" s="13" t="s">
        <v>85</v>
      </c>
      <c r="AW171" s="13" t="s">
        <v>32</v>
      </c>
      <c r="AX171" s="13" t="s">
        <v>76</v>
      </c>
      <c r="AY171" s="167" t="s">
        <v>159</v>
      </c>
    </row>
    <row r="172" spans="2:51" s="14" customFormat="1" ht="11.25">
      <c r="B172" s="174"/>
      <c r="D172" s="166" t="s">
        <v>167</v>
      </c>
      <c r="E172" s="175" t="s">
        <v>1</v>
      </c>
      <c r="F172" s="176" t="s">
        <v>227</v>
      </c>
      <c r="H172" s="177">
        <v>1.596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167</v>
      </c>
      <c r="AU172" s="175" t="s">
        <v>85</v>
      </c>
      <c r="AV172" s="14" t="s">
        <v>165</v>
      </c>
      <c r="AW172" s="14" t="s">
        <v>32</v>
      </c>
      <c r="AX172" s="14" t="s">
        <v>83</v>
      </c>
      <c r="AY172" s="175" t="s">
        <v>159</v>
      </c>
    </row>
    <row r="173" spans="1:65" s="2" customFormat="1" ht="24.2" customHeight="1">
      <c r="A173" s="33"/>
      <c r="B173" s="150"/>
      <c r="C173" s="151" t="s">
        <v>258</v>
      </c>
      <c r="D173" s="151" t="s">
        <v>161</v>
      </c>
      <c r="E173" s="152" t="s">
        <v>259</v>
      </c>
      <c r="F173" s="153" t="s">
        <v>260</v>
      </c>
      <c r="G173" s="154" t="s">
        <v>164</v>
      </c>
      <c r="H173" s="155">
        <v>132.207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0.035</v>
      </c>
      <c r="T173" s="162">
        <f>S173*H173</f>
        <v>4.627245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85</v>
      </c>
      <c r="AY173" s="18" t="s">
        <v>159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8" t="s">
        <v>83</v>
      </c>
      <c r="BK173" s="164">
        <f>ROUND(I173*H173,2)</f>
        <v>0</v>
      </c>
      <c r="BL173" s="18" t="s">
        <v>165</v>
      </c>
      <c r="BM173" s="163" t="s">
        <v>261</v>
      </c>
    </row>
    <row r="174" spans="2:51" s="13" customFormat="1" ht="33.75">
      <c r="B174" s="165"/>
      <c r="D174" s="166" t="s">
        <v>167</v>
      </c>
      <c r="E174" s="167" t="s">
        <v>1</v>
      </c>
      <c r="F174" s="168" t="s">
        <v>262</v>
      </c>
      <c r="H174" s="169">
        <v>122.007</v>
      </c>
      <c r="I174" s="170"/>
      <c r="L174" s="165"/>
      <c r="M174" s="171"/>
      <c r="N174" s="172"/>
      <c r="O174" s="172"/>
      <c r="P174" s="172"/>
      <c r="Q174" s="172"/>
      <c r="R174" s="172"/>
      <c r="S174" s="172"/>
      <c r="T174" s="173"/>
      <c r="AT174" s="167" t="s">
        <v>167</v>
      </c>
      <c r="AU174" s="167" t="s">
        <v>85</v>
      </c>
      <c r="AV174" s="13" t="s">
        <v>85</v>
      </c>
      <c r="AW174" s="13" t="s">
        <v>32</v>
      </c>
      <c r="AX174" s="13" t="s">
        <v>76</v>
      </c>
      <c r="AY174" s="167" t="s">
        <v>159</v>
      </c>
    </row>
    <row r="175" spans="2:51" s="13" customFormat="1" ht="11.25">
      <c r="B175" s="165"/>
      <c r="D175" s="166" t="s">
        <v>167</v>
      </c>
      <c r="E175" s="167" t="s">
        <v>1</v>
      </c>
      <c r="F175" s="168" t="s">
        <v>263</v>
      </c>
      <c r="H175" s="169">
        <v>0.99</v>
      </c>
      <c r="I175" s="170"/>
      <c r="L175" s="165"/>
      <c r="M175" s="171"/>
      <c r="N175" s="172"/>
      <c r="O175" s="172"/>
      <c r="P175" s="172"/>
      <c r="Q175" s="172"/>
      <c r="R175" s="172"/>
      <c r="S175" s="172"/>
      <c r="T175" s="173"/>
      <c r="AT175" s="167" t="s">
        <v>167</v>
      </c>
      <c r="AU175" s="167" t="s">
        <v>85</v>
      </c>
      <c r="AV175" s="13" t="s">
        <v>85</v>
      </c>
      <c r="AW175" s="13" t="s">
        <v>32</v>
      </c>
      <c r="AX175" s="13" t="s">
        <v>76</v>
      </c>
      <c r="AY175" s="167" t="s">
        <v>159</v>
      </c>
    </row>
    <row r="176" spans="2:51" s="13" customFormat="1" ht="11.25">
      <c r="B176" s="165"/>
      <c r="D176" s="166" t="s">
        <v>167</v>
      </c>
      <c r="E176" s="167" t="s">
        <v>1</v>
      </c>
      <c r="F176" s="168" t="s">
        <v>264</v>
      </c>
      <c r="H176" s="169">
        <v>3.42</v>
      </c>
      <c r="I176" s="170"/>
      <c r="L176" s="165"/>
      <c r="M176" s="171"/>
      <c r="N176" s="172"/>
      <c r="O176" s="172"/>
      <c r="P176" s="172"/>
      <c r="Q176" s="172"/>
      <c r="R176" s="172"/>
      <c r="S176" s="172"/>
      <c r="T176" s="173"/>
      <c r="AT176" s="167" t="s">
        <v>167</v>
      </c>
      <c r="AU176" s="167" t="s">
        <v>85</v>
      </c>
      <c r="AV176" s="13" t="s">
        <v>85</v>
      </c>
      <c r="AW176" s="13" t="s">
        <v>32</v>
      </c>
      <c r="AX176" s="13" t="s">
        <v>76</v>
      </c>
      <c r="AY176" s="167" t="s">
        <v>159</v>
      </c>
    </row>
    <row r="177" spans="2:51" s="13" customFormat="1" ht="11.25">
      <c r="B177" s="165"/>
      <c r="D177" s="166" t="s">
        <v>167</v>
      </c>
      <c r="E177" s="167" t="s">
        <v>1</v>
      </c>
      <c r="F177" s="168" t="s">
        <v>265</v>
      </c>
      <c r="H177" s="169">
        <v>5.79</v>
      </c>
      <c r="I177" s="170"/>
      <c r="L177" s="165"/>
      <c r="M177" s="171"/>
      <c r="N177" s="172"/>
      <c r="O177" s="172"/>
      <c r="P177" s="172"/>
      <c r="Q177" s="172"/>
      <c r="R177" s="172"/>
      <c r="S177" s="172"/>
      <c r="T177" s="173"/>
      <c r="AT177" s="167" t="s">
        <v>167</v>
      </c>
      <c r="AU177" s="167" t="s">
        <v>85</v>
      </c>
      <c r="AV177" s="13" t="s">
        <v>85</v>
      </c>
      <c r="AW177" s="13" t="s">
        <v>32</v>
      </c>
      <c r="AX177" s="13" t="s">
        <v>76</v>
      </c>
      <c r="AY177" s="167" t="s">
        <v>159</v>
      </c>
    </row>
    <row r="178" spans="2:51" s="14" customFormat="1" ht="11.25">
      <c r="B178" s="174"/>
      <c r="D178" s="166" t="s">
        <v>167</v>
      </c>
      <c r="E178" s="175" t="s">
        <v>1</v>
      </c>
      <c r="F178" s="176" t="s">
        <v>227</v>
      </c>
      <c r="H178" s="177">
        <v>132.207</v>
      </c>
      <c r="I178" s="178"/>
      <c r="L178" s="174"/>
      <c r="M178" s="179"/>
      <c r="N178" s="180"/>
      <c r="O178" s="180"/>
      <c r="P178" s="180"/>
      <c r="Q178" s="180"/>
      <c r="R178" s="180"/>
      <c r="S178" s="180"/>
      <c r="T178" s="181"/>
      <c r="AT178" s="175" t="s">
        <v>167</v>
      </c>
      <c r="AU178" s="175" t="s">
        <v>85</v>
      </c>
      <c r="AV178" s="14" t="s">
        <v>165</v>
      </c>
      <c r="AW178" s="14" t="s">
        <v>32</v>
      </c>
      <c r="AX178" s="14" t="s">
        <v>83</v>
      </c>
      <c r="AY178" s="175" t="s">
        <v>159</v>
      </c>
    </row>
    <row r="179" spans="1:65" s="2" customFormat="1" ht="24.2" customHeight="1">
      <c r="A179" s="33"/>
      <c r="B179" s="150"/>
      <c r="C179" s="151" t="s">
        <v>7</v>
      </c>
      <c r="D179" s="151" t="s">
        <v>161</v>
      </c>
      <c r="E179" s="152" t="s">
        <v>266</v>
      </c>
      <c r="F179" s="153" t="s">
        <v>267</v>
      </c>
      <c r="G179" s="154" t="s">
        <v>164</v>
      </c>
      <c r="H179" s="155">
        <v>285.74</v>
      </c>
      <c r="I179" s="156"/>
      <c r="J179" s="157">
        <f>ROUND(I179*H179,2)</f>
        <v>0</v>
      </c>
      <c r="K179" s="158"/>
      <c r="L179" s="34"/>
      <c r="M179" s="159" t="s">
        <v>1</v>
      </c>
      <c r="N179" s="160" t="s">
        <v>41</v>
      </c>
      <c r="O179" s="59"/>
      <c r="P179" s="161">
        <f>O179*H179</f>
        <v>0</v>
      </c>
      <c r="Q179" s="161">
        <v>0</v>
      </c>
      <c r="R179" s="161">
        <f>Q179*H179</f>
        <v>0</v>
      </c>
      <c r="S179" s="161">
        <v>0.014</v>
      </c>
      <c r="T179" s="162">
        <f>S179*H179</f>
        <v>4.000360000000001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165</v>
      </c>
      <c r="AT179" s="163" t="s">
        <v>161</v>
      </c>
      <c r="AU179" s="163" t="s">
        <v>85</v>
      </c>
      <c r="AY179" s="18" t="s">
        <v>159</v>
      </c>
      <c r="BE179" s="164">
        <f>IF(N179="základní",J179,0)</f>
        <v>0</v>
      </c>
      <c r="BF179" s="164">
        <f>IF(N179="snížená",J179,0)</f>
        <v>0</v>
      </c>
      <c r="BG179" s="164">
        <f>IF(N179="zákl. přenesená",J179,0)</f>
        <v>0</v>
      </c>
      <c r="BH179" s="164">
        <f>IF(N179="sníž. přenesená",J179,0)</f>
        <v>0</v>
      </c>
      <c r="BI179" s="164">
        <f>IF(N179="nulová",J179,0)</f>
        <v>0</v>
      </c>
      <c r="BJ179" s="18" t="s">
        <v>83</v>
      </c>
      <c r="BK179" s="164">
        <f>ROUND(I179*H179,2)</f>
        <v>0</v>
      </c>
      <c r="BL179" s="18" t="s">
        <v>165</v>
      </c>
      <c r="BM179" s="163" t="s">
        <v>268</v>
      </c>
    </row>
    <row r="180" spans="2:51" s="13" customFormat="1" ht="11.25">
      <c r="B180" s="165"/>
      <c r="D180" s="166" t="s">
        <v>167</v>
      </c>
      <c r="E180" s="167" t="s">
        <v>1</v>
      </c>
      <c r="F180" s="168" t="s">
        <v>269</v>
      </c>
      <c r="H180" s="169">
        <v>84.165</v>
      </c>
      <c r="I180" s="170"/>
      <c r="L180" s="165"/>
      <c r="M180" s="171"/>
      <c r="N180" s="172"/>
      <c r="O180" s="172"/>
      <c r="P180" s="172"/>
      <c r="Q180" s="172"/>
      <c r="R180" s="172"/>
      <c r="S180" s="172"/>
      <c r="T180" s="173"/>
      <c r="AT180" s="167" t="s">
        <v>167</v>
      </c>
      <c r="AU180" s="167" t="s">
        <v>85</v>
      </c>
      <c r="AV180" s="13" t="s">
        <v>85</v>
      </c>
      <c r="AW180" s="13" t="s">
        <v>32</v>
      </c>
      <c r="AX180" s="13" t="s">
        <v>76</v>
      </c>
      <c r="AY180" s="167" t="s">
        <v>159</v>
      </c>
    </row>
    <row r="181" spans="2:51" s="13" customFormat="1" ht="11.25">
      <c r="B181" s="165"/>
      <c r="D181" s="166" t="s">
        <v>167</v>
      </c>
      <c r="E181" s="167" t="s">
        <v>1</v>
      </c>
      <c r="F181" s="168" t="s">
        <v>270</v>
      </c>
      <c r="H181" s="169">
        <v>65.545</v>
      </c>
      <c r="I181" s="170"/>
      <c r="L181" s="165"/>
      <c r="M181" s="171"/>
      <c r="N181" s="172"/>
      <c r="O181" s="172"/>
      <c r="P181" s="172"/>
      <c r="Q181" s="172"/>
      <c r="R181" s="172"/>
      <c r="S181" s="172"/>
      <c r="T181" s="173"/>
      <c r="AT181" s="167" t="s">
        <v>167</v>
      </c>
      <c r="AU181" s="167" t="s">
        <v>85</v>
      </c>
      <c r="AV181" s="13" t="s">
        <v>85</v>
      </c>
      <c r="AW181" s="13" t="s">
        <v>32</v>
      </c>
      <c r="AX181" s="13" t="s">
        <v>76</v>
      </c>
      <c r="AY181" s="167" t="s">
        <v>159</v>
      </c>
    </row>
    <row r="182" spans="2:51" s="13" customFormat="1" ht="11.25">
      <c r="B182" s="165"/>
      <c r="D182" s="166" t="s">
        <v>167</v>
      </c>
      <c r="E182" s="167" t="s">
        <v>1</v>
      </c>
      <c r="F182" s="168" t="s">
        <v>271</v>
      </c>
      <c r="H182" s="169">
        <v>136.03</v>
      </c>
      <c r="I182" s="170"/>
      <c r="L182" s="165"/>
      <c r="M182" s="171"/>
      <c r="N182" s="172"/>
      <c r="O182" s="172"/>
      <c r="P182" s="172"/>
      <c r="Q182" s="172"/>
      <c r="R182" s="172"/>
      <c r="S182" s="172"/>
      <c r="T182" s="173"/>
      <c r="AT182" s="167" t="s">
        <v>167</v>
      </c>
      <c r="AU182" s="167" t="s">
        <v>85</v>
      </c>
      <c r="AV182" s="13" t="s">
        <v>85</v>
      </c>
      <c r="AW182" s="13" t="s">
        <v>32</v>
      </c>
      <c r="AX182" s="13" t="s">
        <v>76</v>
      </c>
      <c r="AY182" s="167" t="s">
        <v>159</v>
      </c>
    </row>
    <row r="183" spans="2:51" s="14" customFormat="1" ht="11.25">
      <c r="B183" s="174"/>
      <c r="D183" s="166" t="s">
        <v>167</v>
      </c>
      <c r="E183" s="175" t="s">
        <v>1</v>
      </c>
      <c r="F183" s="176" t="s">
        <v>227</v>
      </c>
      <c r="H183" s="177">
        <v>285.74</v>
      </c>
      <c r="I183" s="178"/>
      <c r="L183" s="174"/>
      <c r="M183" s="179"/>
      <c r="N183" s="180"/>
      <c r="O183" s="180"/>
      <c r="P183" s="180"/>
      <c r="Q183" s="180"/>
      <c r="R183" s="180"/>
      <c r="S183" s="180"/>
      <c r="T183" s="181"/>
      <c r="AT183" s="175" t="s">
        <v>167</v>
      </c>
      <c r="AU183" s="175" t="s">
        <v>85</v>
      </c>
      <c r="AV183" s="14" t="s">
        <v>165</v>
      </c>
      <c r="AW183" s="14" t="s">
        <v>32</v>
      </c>
      <c r="AX183" s="14" t="s">
        <v>83</v>
      </c>
      <c r="AY183" s="175" t="s">
        <v>159</v>
      </c>
    </row>
    <row r="184" spans="1:65" s="2" customFormat="1" ht="24.2" customHeight="1">
      <c r="A184" s="33"/>
      <c r="B184" s="150"/>
      <c r="C184" s="151" t="s">
        <v>272</v>
      </c>
      <c r="D184" s="151" t="s">
        <v>161</v>
      </c>
      <c r="E184" s="152" t="s">
        <v>273</v>
      </c>
      <c r="F184" s="153" t="s">
        <v>274</v>
      </c>
      <c r="G184" s="154" t="s">
        <v>164</v>
      </c>
      <c r="H184" s="155">
        <v>121.818</v>
      </c>
      <c r="I184" s="156"/>
      <c r="J184" s="157">
        <f>ROUND(I184*H184,2)</f>
        <v>0</v>
      </c>
      <c r="K184" s="158"/>
      <c r="L184" s="34"/>
      <c r="M184" s="159" t="s">
        <v>1</v>
      </c>
      <c r="N184" s="160" t="s">
        <v>41</v>
      </c>
      <c r="O184" s="59"/>
      <c r="P184" s="161">
        <f>O184*H184</f>
        <v>0</v>
      </c>
      <c r="Q184" s="161">
        <v>0</v>
      </c>
      <c r="R184" s="161">
        <f>Q184*H184</f>
        <v>0</v>
      </c>
      <c r="S184" s="161">
        <v>0.015</v>
      </c>
      <c r="T184" s="162">
        <f>S184*H184</f>
        <v>1.82727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165</v>
      </c>
      <c r="AT184" s="163" t="s">
        <v>161</v>
      </c>
      <c r="AU184" s="163" t="s">
        <v>85</v>
      </c>
      <c r="AY184" s="18" t="s">
        <v>159</v>
      </c>
      <c r="BE184" s="164">
        <f>IF(N184="základní",J184,0)</f>
        <v>0</v>
      </c>
      <c r="BF184" s="164">
        <f>IF(N184="snížená",J184,0)</f>
        <v>0</v>
      </c>
      <c r="BG184" s="164">
        <f>IF(N184="zákl. přenesená",J184,0)</f>
        <v>0</v>
      </c>
      <c r="BH184" s="164">
        <f>IF(N184="sníž. přenesená",J184,0)</f>
        <v>0</v>
      </c>
      <c r="BI184" s="164">
        <f>IF(N184="nulová",J184,0)</f>
        <v>0</v>
      </c>
      <c r="BJ184" s="18" t="s">
        <v>83</v>
      </c>
      <c r="BK184" s="164">
        <f>ROUND(I184*H184,2)</f>
        <v>0</v>
      </c>
      <c r="BL184" s="18" t="s">
        <v>165</v>
      </c>
      <c r="BM184" s="163" t="s">
        <v>275</v>
      </c>
    </row>
    <row r="185" spans="2:51" s="13" customFormat="1" ht="11.25">
      <c r="B185" s="165"/>
      <c r="D185" s="166" t="s">
        <v>167</v>
      </c>
      <c r="E185" s="167" t="s">
        <v>1</v>
      </c>
      <c r="F185" s="168" t="s">
        <v>276</v>
      </c>
      <c r="H185" s="169">
        <v>94.642</v>
      </c>
      <c r="I185" s="170"/>
      <c r="L185" s="165"/>
      <c r="M185" s="171"/>
      <c r="N185" s="172"/>
      <c r="O185" s="172"/>
      <c r="P185" s="172"/>
      <c r="Q185" s="172"/>
      <c r="R185" s="172"/>
      <c r="S185" s="172"/>
      <c r="T185" s="173"/>
      <c r="AT185" s="167" t="s">
        <v>167</v>
      </c>
      <c r="AU185" s="167" t="s">
        <v>85</v>
      </c>
      <c r="AV185" s="13" t="s">
        <v>85</v>
      </c>
      <c r="AW185" s="13" t="s">
        <v>32</v>
      </c>
      <c r="AX185" s="13" t="s">
        <v>76</v>
      </c>
      <c r="AY185" s="167" t="s">
        <v>159</v>
      </c>
    </row>
    <row r="186" spans="2:51" s="13" customFormat="1" ht="11.25">
      <c r="B186" s="165"/>
      <c r="D186" s="166" t="s">
        <v>167</v>
      </c>
      <c r="E186" s="167" t="s">
        <v>1</v>
      </c>
      <c r="F186" s="168" t="s">
        <v>277</v>
      </c>
      <c r="H186" s="169">
        <v>12.993</v>
      </c>
      <c r="I186" s="170"/>
      <c r="L186" s="165"/>
      <c r="M186" s="171"/>
      <c r="N186" s="172"/>
      <c r="O186" s="172"/>
      <c r="P186" s="172"/>
      <c r="Q186" s="172"/>
      <c r="R186" s="172"/>
      <c r="S186" s="172"/>
      <c r="T186" s="173"/>
      <c r="AT186" s="167" t="s">
        <v>167</v>
      </c>
      <c r="AU186" s="167" t="s">
        <v>85</v>
      </c>
      <c r="AV186" s="13" t="s">
        <v>85</v>
      </c>
      <c r="AW186" s="13" t="s">
        <v>32</v>
      </c>
      <c r="AX186" s="13" t="s">
        <v>76</v>
      </c>
      <c r="AY186" s="167" t="s">
        <v>159</v>
      </c>
    </row>
    <row r="187" spans="2:51" s="13" customFormat="1" ht="11.25">
      <c r="B187" s="165"/>
      <c r="D187" s="166" t="s">
        <v>167</v>
      </c>
      <c r="E187" s="167" t="s">
        <v>1</v>
      </c>
      <c r="F187" s="168" t="s">
        <v>278</v>
      </c>
      <c r="H187" s="169">
        <v>14.183</v>
      </c>
      <c r="I187" s="170"/>
      <c r="L187" s="165"/>
      <c r="M187" s="171"/>
      <c r="N187" s="172"/>
      <c r="O187" s="172"/>
      <c r="P187" s="172"/>
      <c r="Q187" s="172"/>
      <c r="R187" s="172"/>
      <c r="S187" s="172"/>
      <c r="T187" s="173"/>
      <c r="AT187" s="167" t="s">
        <v>167</v>
      </c>
      <c r="AU187" s="167" t="s">
        <v>85</v>
      </c>
      <c r="AV187" s="13" t="s">
        <v>85</v>
      </c>
      <c r="AW187" s="13" t="s">
        <v>32</v>
      </c>
      <c r="AX187" s="13" t="s">
        <v>76</v>
      </c>
      <c r="AY187" s="167" t="s">
        <v>159</v>
      </c>
    </row>
    <row r="188" spans="2:51" s="14" customFormat="1" ht="11.25">
      <c r="B188" s="174"/>
      <c r="D188" s="166" t="s">
        <v>167</v>
      </c>
      <c r="E188" s="175" t="s">
        <v>1</v>
      </c>
      <c r="F188" s="176" t="s">
        <v>227</v>
      </c>
      <c r="H188" s="177">
        <v>121.81799999999998</v>
      </c>
      <c r="I188" s="178"/>
      <c r="L188" s="174"/>
      <c r="M188" s="179"/>
      <c r="N188" s="180"/>
      <c r="O188" s="180"/>
      <c r="P188" s="180"/>
      <c r="Q188" s="180"/>
      <c r="R188" s="180"/>
      <c r="S188" s="180"/>
      <c r="T188" s="181"/>
      <c r="AT188" s="175" t="s">
        <v>167</v>
      </c>
      <c r="AU188" s="175" t="s">
        <v>85</v>
      </c>
      <c r="AV188" s="14" t="s">
        <v>165</v>
      </c>
      <c r="AW188" s="14" t="s">
        <v>32</v>
      </c>
      <c r="AX188" s="14" t="s">
        <v>83</v>
      </c>
      <c r="AY188" s="175" t="s">
        <v>159</v>
      </c>
    </row>
    <row r="189" spans="1:65" s="2" customFormat="1" ht="24.2" customHeight="1">
      <c r="A189" s="33"/>
      <c r="B189" s="150"/>
      <c r="C189" s="151" t="s">
        <v>279</v>
      </c>
      <c r="D189" s="151" t="s">
        <v>161</v>
      </c>
      <c r="E189" s="152" t="s">
        <v>280</v>
      </c>
      <c r="F189" s="153" t="s">
        <v>281</v>
      </c>
      <c r="G189" s="154" t="s">
        <v>164</v>
      </c>
      <c r="H189" s="155">
        <v>176.378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0.027</v>
      </c>
      <c r="T189" s="162">
        <f>S189*H189</f>
        <v>4.762206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85</v>
      </c>
      <c r="AY189" s="18" t="s">
        <v>159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18" t="s">
        <v>83</v>
      </c>
      <c r="BK189" s="164">
        <f>ROUND(I189*H189,2)</f>
        <v>0</v>
      </c>
      <c r="BL189" s="18" t="s">
        <v>165</v>
      </c>
      <c r="BM189" s="163" t="s">
        <v>282</v>
      </c>
    </row>
    <row r="190" spans="2:51" s="13" customFormat="1" ht="11.25">
      <c r="B190" s="165"/>
      <c r="D190" s="166" t="s">
        <v>167</v>
      </c>
      <c r="E190" s="167" t="s">
        <v>1</v>
      </c>
      <c r="F190" s="168" t="s">
        <v>283</v>
      </c>
      <c r="H190" s="169">
        <v>176.378</v>
      </c>
      <c r="I190" s="170"/>
      <c r="L190" s="165"/>
      <c r="M190" s="171"/>
      <c r="N190" s="172"/>
      <c r="O190" s="172"/>
      <c r="P190" s="172"/>
      <c r="Q190" s="172"/>
      <c r="R190" s="172"/>
      <c r="S190" s="172"/>
      <c r="T190" s="173"/>
      <c r="AT190" s="167" t="s">
        <v>167</v>
      </c>
      <c r="AU190" s="167" t="s">
        <v>85</v>
      </c>
      <c r="AV190" s="13" t="s">
        <v>85</v>
      </c>
      <c r="AW190" s="13" t="s">
        <v>32</v>
      </c>
      <c r="AX190" s="13" t="s">
        <v>83</v>
      </c>
      <c r="AY190" s="167" t="s">
        <v>159</v>
      </c>
    </row>
    <row r="191" spans="1:65" s="2" customFormat="1" ht="21.75" customHeight="1">
      <c r="A191" s="33"/>
      <c r="B191" s="150"/>
      <c r="C191" s="151" t="s">
        <v>284</v>
      </c>
      <c r="D191" s="151" t="s">
        <v>161</v>
      </c>
      <c r="E191" s="152" t="s">
        <v>285</v>
      </c>
      <c r="F191" s="153" t="s">
        <v>286</v>
      </c>
      <c r="G191" s="154" t="s">
        <v>164</v>
      </c>
      <c r="H191" s="155">
        <v>34.8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0</v>
      </c>
      <c r="R191" s="161">
        <f>Q191*H191</f>
        <v>0</v>
      </c>
      <c r="S191" s="161">
        <v>0.076</v>
      </c>
      <c r="T191" s="162">
        <f>S191*H191</f>
        <v>2.6447999999999996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165</v>
      </c>
      <c r="AT191" s="163" t="s">
        <v>161</v>
      </c>
      <c r="AU191" s="163" t="s">
        <v>85</v>
      </c>
      <c r="AY191" s="18" t="s">
        <v>159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18" t="s">
        <v>83</v>
      </c>
      <c r="BK191" s="164">
        <f>ROUND(I191*H191,2)</f>
        <v>0</v>
      </c>
      <c r="BL191" s="18" t="s">
        <v>165</v>
      </c>
      <c r="BM191" s="163" t="s">
        <v>287</v>
      </c>
    </row>
    <row r="192" spans="2:51" s="13" customFormat="1" ht="11.25">
      <c r="B192" s="165"/>
      <c r="D192" s="166" t="s">
        <v>167</v>
      </c>
      <c r="E192" s="167" t="s">
        <v>1</v>
      </c>
      <c r="F192" s="168" t="s">
        <v>288</v>
      </c>
      <c r="H192" s="169">
        <v>33.4</v>
      </c>
      <c r="I192" s="170"/>
      <c r="L192" s="165"/>
      <c r="M192" s="171"/>
      <c r="N192" s="172"/>
      <c r="O192" s="172"/>
      <c r="P192" s="172"/>
      <c r="Q192" s="172"/>
      <c r="R192" s="172"/>
      <c r="S192" s="172"/>
      <c r="T192" s="173"/>
      <c r="AT192" s="167" t="s">
        <v>167</v>
      </c>
      <c r="AU192" s="167" t="s">
        <v>85</v>
      </c>
      <c r="AV192" s="13" t="s">
        <v>85</v>
      </c>
      <c r="AW192" s="13" t="s">
        <v>32</v>
      </c>
      <c r="AX192" s="13" t="s">
        <v>76</v>
      </c>
      <c r="AY192" s="167" t="s">
        <v>159</v>
      </c>
    </row>
    <row r="193" spans="2:51" s="13" customFormat="1" ht="11.25">
      <c r="B193" s="165"/>
      <c r="D193" s="166" t="s">
        <v>167</v>
      </c>
      <c r="E193" s="167" t="s">
        <v>1</v>
      </c>
      <c r="F193" s="168" t="s">
        <v>289</v>
      </c>
      <c r="H193" s="169">
        <v>1.4</v>
      </c>
      <c r="I193" s="170"/>
      <c r="L193" s="165"/>
      <c r="M193" s="171"/>
      <c r="N193" s="172"/>
      <c r="O193" s="172"/>
      <c r="P193" s="172"/>
      <c r="Q193" s="172"/>
      <c r="R193" s="172"/>
      <c r="S193" s="172"/>
      <c r="T193" s="173"/>
      <c r="AT193" s="167" t="s">
        <v>167</v>
      </c>
      <c r="AU193" s="167" t="s">
        <v>85</v>
      </c>
      <c r="AV193" s="13" t="s">
        <v>85</v>
      </c>
      <c r="AW193" s="13" t="s">
        <v>32</v>
      </c>
      <c r="AX193" s="13" t="s">
        <v>76</v>
      </c>
      <c r="AY193" s="167" t="s">
        <v>159</v>
      </c>
    </row>
    <row r="194" spans="2:51" s="14" customFormat="1" ht="11.25">
      <c r="B194" s="174"/>
      <c r="D194" s="166" t="s">
        <v>167</v>
      </c>
      <c r="E194" s="175" t="s">
        <v>1</v>
      </c>
      <c r="F194" s="176" t="s">
        <v>227</v>
      </c>
      <c r="H194" s="177">
        <v>34.8</v>
      </c>
      <c r="I194" s="178"/>
      <c r="L194" s="174"/>
      <c r="M194" s="179"/>
      <c r="N194" s="180"/>
      <c r="O194" s="180"/>
      <c r="P194" s="180"/>
      <c r="Q194" s="180"/>
      <c r="R194" s="180"/>
      <c r="S194" s="180"/>
      <c r="T194" s="181"/>
      <c r="AT194" s="175" t="s">
        <v>167</v>
      </c>
      <c r="AU194" s="175" t="s">
        <v>85</v>
      </c>
      <c r="AV194" s="14" t="s">
        <v>165</v>
      </c>
      <c r="AW194" s="14" t="s">
        <v>32</v>
      </c>
      <c r="AX194" s="14" t="s">
        <v>83</v>
      </c>
      <c r="AY194" s="175" t="s">
        <v>159</v>
      </c>
    </row>
    <row r="195" spans="1:65" s="2" customFormat="1" ht="21.75" customHeight="1">
      <c r="A195" s="33"/>
      <c r="B195" s="150"/>
      <c r="C195" s="151" t="s">
        <v>290</v>
      </c>
      <c r="D195" s="151" t="s">
        <v>161</v>
      </c>
      <c r="E195" s="152" t="s">
        <v>291</v>
      </c>
      <c r="F195" s="153" t="s">
        <v>292</v>
      </c>
      <c r="G195" s="154" t="s">
        <v>164</v>
      </c>
      <c r="H195" s="155">
        <v>12.668</v>
      </c>
      <c r="I195" s="156"/>
      <c r="J195" s="157">
        <f>ROUND(I195*H195,2)</f>
        <v>0</v>
      </c>
      <c r="K195" s="158"/>
      <c r="L195" s="34"/>
      <c r="M195" s="159" t="s">
        <v>1</v>
      </c>
      <c r="N195" s="160" t="s">
        <v>41</v>
      </c>
      <c r="O195" s="59"/>
      <c r="P195" s="161">
        <f>O195*H195</f>
        <v>0</v>
      </c>
      <c r="Q195" s="161">
        <v>0</v>
      </c>
      <c r="R195" s="161">
        <f>Q195*H195</f>
        <v>0</v>
      </c>
      <c r="S195" s="161">
        <v>0.063</v>
      </c>
      <c r="T195" s="162">
        <f>S195*H195</f>
        <v>0.7980839999999999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165</v>
      </c>
      <c r="AT195" s="163" t="s">
        <v>161</v>
      </c>
      <c r="AU195" s="163" t="s">
        <v>85</v>
      </c>
      <c r="AY195" s="18" t="s">
        <v>159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8" t="s">
        <v>83</v>
      </c>
      <c r="BK195" s="164">
        <f>ROUND(I195*H195,2)</f>
        <v>0</v>
      </c>
      <c r="BL195" s="18" t="s">
        <v>165</v>
      </c>
      <c r="BM195" s="163" t="s">
        <v>293</v>
      </c>
    </row>
    <row r="196" spans="2:51" s="13" customFormat="1" ht="11.25">
      <c r="B196" s="165"/>
      <c r="D196" s="166" t="s">
        <v>167</v>
      </c>
      <c r="E196" s="167" t="s">
        <v>1</v>
      </c>
      <c r="F196" s="168" t="s">
        <v>294</v>
      </c>
      <c r="H196" s="169">
        <v>10.244</v>
      </c>
      <c r="I196" s="170"/>
      <c r="L196" s="165"/>
      <c r="M196" s="171"/>
      <c r="N196" s="172"/>
      <c r="O196" s="172"/>
      <c r="P196" s="172"/>
      <c r="Q196" s="172"/>
      <c r="R196" s="172"/>
      <c r="S196" s="172"/>
      <c r="T196" s="173"/>
      <c r="AT196" s="167" t="s">
        <v>167</v>
      </c>
      <c r="AU196" s="167" t="s">
        <v>85</v>
      </c>
      <c r="AV196" s="13" t="s">
        <v>85</v>
      </c>
      <c r="AW196" s="13" t="s">
        <v>32</v>
      </c>
      <c r="AX196" s="13" t="s">
        <v>76</v>
      </c>
      <c r="AY196" s="167" t="s">
        <v>159</v>
      </c>
    </row>
    <row r="197" spans="2:51" s="13" customFormat="1" ht="11.25">
      <c r="B197" s="165"/>
      <c r="D197" s="166" t="s">
        <v>167</v>
      </c>
      <c r="E197" s="167" t="s">
        <v>1</v>
      </c>
      <c r="F197" s="168" t="s">
        <v>295</v>
      </c>
      <c r="H197" s="169">
        <v>2.424</v>
      </c>
      <c r="I197" s="170"/>
      <c r="L197" s="165"/>
      <c r="M197" s="171"/>
      <c r="N197" s="172"/>
      <c r="O197" s="172"/>
      <c r="P197" s="172"/>
      <c r="Q197" s="172"/>
      <c r="R197" s="172"/>
      <c r="S197" s="172"/>
      <c r="T197" s="173"/>
      <c r="AT197" s="167" t="s">
        <v>167</v>
      </c>
      <c r="AU197" s="167" t="s">
        <v>85</v>
      </c>
      <c r="AV197" s="13" t="s">
        <v>85</v>
      </c>
      <c r="AW197" s="13" t="s">
        <v>32</v>
      </c>
      <c r="AX197" s="13" t="s">
        <v>76</v>
      </c>
      <c r="AY197" s="167" t="s">
        <v>159</v>
      </c>
    </row>
    <row r="198" spans="2:51" s="14" customFormat="1" ht="11.25">
      <c r="B198" s="174"/>
      <c r="D198" s="166" t="s">
        <v>167</v>
      </c>
      <c r="E198" s="175" t="s">
        <v>1</v>
      </c>
      <c r="F198" s="176" t="s">
        <v>227</v>
      </c>
      <c r="H198" s="177">
        <v>12.668</v>
      </c>
      <c r="I198" s="178"/>
      <c r="L198" s="174"/>
      <c r="M198" s="179"/>
      <c r="N198" s="180"/>
      <c r="O198" s="180"/>
      <c r="P198" s="180"/>
      <c r="Q198" s="180"/>
      <c r="R198" s="180"/>
      <c r="S198" s="180"/>
      <c r="T198" s="181"/>
      <c r="AT198" s="175" t="s">
        <v>167</v>
      </c>
      <c r="AU198" s="175" t="s">
        <v>85</v>
      </c>
      <c r="AV198" s="14" t="s">
        <v>165</v>
      </c>
      <c r="AW198" s="14" t="s">
        <v>32</v>
      </c>
      <c r="AX198" s="14" t="s">
        <v>83</v>
      </c>
      <c r="AY198" s="175" t="s">
        <v>159</v>
      </c>
    </row>
    <row r="199" spans="1:65" s="2" customFormat="1" ht="24.2" customHeight="1">
      <c r="A199" s="33"/>
      <c r="B199" s="150"/>
      <c r="C199" s="151" t="s">
        <v>296</v>
      </c>
      <c r="D199" s="151" t="s">
        <v>161</v>
      </c>
      <c r="E199" s="152" t="s">
        <v>297</v>
      </c>
      <c r="F199" s="153" t="s">
        <v>298</v>
      </c>
      <c r="G199" s="154" t="s">
        <v>164</v>
      </c>
      <c r="H199" s="155">
        <v>9.62</v>
      </c>
      <c r="I199" s="156"/>
      <c r="J199" s="157">
        <f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>O199*H199</f>
        <v>0</v>
      </c>
      <c r="Q199" s="161">
        <v>0</v>
      </c>
      <c r="R199" s="161">
        <f>Q199*H199</f>
        <v>0</v>
      </c>
      <c r="S199" s="161">
        <v>0.073</v>
      </c>
      <c r="T199" s="162">
        <f>S199*H199</f>
        <v>0.7022599999999999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165</v>
      </c>
      <c r="AT199" s="163" t="s">
        <v>161</v>
      </c>
      <c r="AU199" s="163" t="s">
        <v>85</v>
      </c>
      <c r="AY199" s="18" t="s">
        <v>159</v>
      </c>
      <c r="BE199" s="164">
        <f>IF(N199="základní",J199,0)</f>
        <v>0</v>
      </c>
      <c r="BF199" s="164">
        <f>IF(N199="snížená",J199,0)</f>
        <v>0</v>
      </c>
      <c r="BG199" s="164">
        <f>IF(N199="zákl. přenesená",J199,0)</f>
        <v>0</v>
      </c>
      <c r="BH199" s="164">
        <f>IF(N199="sníž. přenesená",J199,0)</f>
        <v>0</v>
      </c>
      <c r="BI199" s="164">
        <f>IF(N199="nulová",J199,0)</f>
        <v>0</v>
      </c>
      <c r="BJ199" s="18" t="s">
        <v>83</v>
      </c>
      <c r="BK199" s="164">
        <f>ROUND(I199*H199,2)</f>
        <v>0</v>
      </c>
      <c r="BL199" s="18" t="s">
        <v>165</v>
      </c>
      <c r="BM199" s="163" t="s">
        <v>299</v>
      </c>
    </row>
    <row r="200" spans="2:51" s="13" customFormat="1" ht="11.25">
      <c r="B200" s="165"/>
      <c r="D200" s="166" t="s">
        <v>167</v>
      </c>
      <c r="E200" s="167" t="s">
        <v>1</v>
      </c>
      <c r="F200" s="168" t="s">
        <v>300</v>
      </c>
      <c r="H200" s="169">
        <v>5.858</v>
      </c>
      <c r="I200" s="170"/>
      <c r="L200" s="165"/>
      <c r="M200" s="171"/>
      <c r="N200" s="172"/>
      <c r="O200" s="172"/>
      <c r="P200" s="172"/>
      <c r="Q200" s="172"/>
      <c r="R200" s="172"/>
      <c r="S200" s="172"/>
      <c r="T200" s="173"/>
      <c r="AT200" s="167" t="s">
        <v>167</v>
      </c>
      <c r="AU200" s="167" t="s">
        <v>85</v>
      </c>
      <c r="AV200" s="13" t="s">
        <v>85</v>
      </c>
      <c r="AW200" s="13" t="s">
        <v>32</v>
      </c>
      <c r="AX200" s="13" t="s">
        <v>76</v>
      </c>
      <c r="AY200" s="167" t="s">
        <v>159</v>
      </c>
    </row>
    <row r="201" spans="2:51" s="13" customFormat="1" ht="11.25">
      <c r="B201" s="165"/>
      <c r="D201" s="166" t="s">
        <v>167</v>
      </c>
      <c r="E201" s="167" t="s">
        <v>1</v>
      </c>
      <c r="F201" s="168" t="s">
        <v>301</v>
      </c>
      <c r="H201" s="169">
        <v>3.762</v>
      </c>
      <c r="I201" s="170"/>
      <c r="L201" s="165"/>
      <c r="M201" s="171"/>
      <c r="N201" s="172"/>
      <c r="O201" s="172"/>
      <c r="P201" s="172"/>
      <c r="Q201" s="172"/>
      <c r="R201" s="172"/>
      <c r="S201" s="172"/>
      <c r="T201" s="173"/>
      <c r="AT201" s="167" t="s">
        <v>167</v>
      </c>
      <c r="AU201" s="167" t="s">
        <v>85</v>
      </c>
      <c r="AV201" s="13" t="s">
        <v>85</v>
      </c>
      <c r="AW201" s="13" t="s">
        <v>32</v>
      </c>
      <c r="AX201" s="13" t="s">
        <v>76</v>
      </c>
      <c r="AY201" s="167" t="s">
        <v>159</v>
      </c>
    </row>
    <row r="202" spans="2:51" s="14" customFormat="1" ht="11.25">
      <c r="B202" s="174"/>
      <c r="D202" s="166" t="s">
        <v>167</v>
      </c>
      <c r="E202" s="175" t="s">
        <v>1</v>
      </c>
      <c r="F202" s="176" t="s">
        <v>227</v>
      </c>
      <c r="H202" s="177">
        <v>9.62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5" t="s">
        <v>167</v>
      </c>
      <c r="AU202" s="175" t="s">
        <v>85</v>
      </c>
      <c r="AV202" s="14" t="s">
        <v>165</v>
      </c>
      <c r="AW202" s="14" t="s">
        <v>32</v>
      </c>
      <c r="AX202" s="14" t="s">
        <v>83</v>
      </c>
      <c r="AY202" s="175" t="s">
        <v>159</v>
      </c>
    </row>
    <row r="203" spans="1:65" s="2" customFormat="1" ht="24.2" customHeight="1">
      <c r="A203" s="33"/>
      <c r="B203" s="150"/>
      <c r="C203" s="151" t="s">
        <v>302</v>
      </c>
      <c r="D203" s="151" t="s">
        <v>161</v>
      </c>
      <c r="E203" s="152" t="s">
        <v>303</v>
      </c>
      <c r="F203" s="153" t="s">
        <v>304</v>
      </c>
      <c r="G203" s="154" t="s">
        <v>164</v>
      </c>
      <c r="H203" s="155">
        <v>12.232</v>
      </c>
      <c r="I203" s="156"/>
      <c r="J203" s="157">
        <f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>O203*H203</f>
        <v>0</v>
      </c>
      <c r="Q203" s="161">
        <v>0</v>
      </c>
      <c r="R203" s="161">
        <f>Q203*H203</f>
        <v>0</v>
      </c>
      <c r="S203" s="161">
        <v>0.059</v>
      </c>
      <c r="T203" s="162">
        <f>S203*H203</f>
        <v>0.7216879999999999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165</v>
      </c>
      <c r="AT203" s="163" t="s">
        <v>161</v>
      </c>
      <c r="AU203" s="163" t="s">
        <v>85</v>
      </c>
      <c r="AY203" s="18" t="s">
        <v>159</v>
      </c>
      <c r="BE203" s="164">
        <f>IF(N203="základní",J203,0)</f>
        <v>0</v>
      </c>
      <c r="BF203" s="164">
        <f>IF(N203="snížená",J203,0)</f>
        <v>0</v>
      </c>
      <c r="BG203" s="164">
        <f>IF(N203="zákl. přenesená",J203,0)</f>
        <v>0</v>
      </c>
      <c r="BH203" s="164">
        <f>IF(N203="sníž. přenesená",J203,0)</f>
        <v>0</v>
      </c>
      <c r="BI203" s="164">
        <f>IF(N203="nulová",J203,0)</f>
        <v>0</v>
      </c>
      <c r="BJ203" s="18" t="s">
        <v>83</v>
      </c>
      <c r="BK203" s="164">
        <f>ROUND(I203*H203,2)</f>
        <v>0</v>
      </c>
      <c r="BL203" s="18" t="s">
        <v>165</v>
      </c>
      <c r="BM203" s="163" t="s">
        <v>305</v>
      </c>
    </row>
    <row r="204" spans="2:51" s="13" customFormat="1" ht="11.25">
      <c r="B204" s="165"/>
      <c r="D204" s="166" t="s">
        <v>167</v>
      </c>
      <c r="E204" s="167" t="s">
        <v>1</v>
      </c>
      <c r="F204" s="168" t="s">
        <v>306</v>
      </c>
      <c r="H204" s="169">
        <v>6.282</v>
      </c>
      <c r="I204" s="170"/>
      <c r="L204" s="165"/>
      <c r="M204" s="171"/>
      <c r="N204" s="172"/>
      <c r="O204" s="172"/>
      <c r="P204" s="172"/>
      <c r="Q204" s="172"/>
      <c r="R204" s="172"/>
      <c r="S204" s="172"/>
      <c r="T204" s="173"/>
      <c r="AT204" s="167" t="s">
        <v>167</v>
      </c>
      <c r="AU204" s="167" t="s">
        <v>85</v>
      </c>
      <c r="AV204" s="13" t="s">
        <v>85</v>
      </c>
      <c r="AW204" s="13" t="s">
        <v>32</v>
      </c>
      <c r="AX204" s="13" t="s">
        <v>76</v>
      </c>
      <c r="AY204" s="167" t="s">
        <v>159</v>
      </c>
    </row>
    <row r="205" spans="2:51" s="13" customFormat="1" ht="11.25">
      <c r="B205" s="165"/>
      <c r="D205" s="166" t="s">
        <v>167</v>
      </c>
      <c r="E205" s="167" t="s">
        <v>1</v>
      </c>
      <c r="F205" s="168" t="s">
        <v>307</v>
      </c>
      <c r="H205" s="169">
        <v>5.95</v>
      </c>
      <c r="I205" s="170"/>
      <c r="L205" s="165"/>
      <c r="M205" s="171"/>
      <c r="N205" s="172"/>
      <c r="O205" s="172"/>
      <c r="P205" s="172"/>
      <c r="Q205" s="172"/>
      <c r="R205" s="172"/>
      <c r="S205" s="172"/>
      <c r="T205" s="173"/>
      <c r="AT205" s="167" t="s">
        <v>167</v>
      </c>
      <c r="AU205" s="167" t="s">
        <v>85</v>
      </c>
      <c r="AV205" s="13" t="s">
        <v>85</v>
      </c>
      <c r="AW205" s="13" t="s">
        <v>32</v>
      </c>
      <c r="AX205" s="13" t="s">
        <v>76</v>
      </c>
      <c r="AY205" s="167" t="s">
        <v>159</v>
      </c>
    </row>
    <row r="206" spans="2:51" s="14" customFormat="1" ht="11.25">
      <c r="B206" s="174"/>
      <c r="D206" s="166" t="s">
        <v>167</v>
      </c>
      <c r="E206" s="175" t="s">
        <v>1</v>
      </c>
      <c r="F206" s="176" t="s">
        <v>227</v>
      </c>
      <c r="H206" s="177">
        <v>12.232</v>
      </c>
      <c r="I206" s="178"/>
      <c r="L206" s="174"/>
      <c r="M206" s="179"/>
      <c r="N206" s="180"/>
      <c r="O206" s="180"/>
      <c r="P206" s="180"/>
      <c r="Q206" s="180"/>
      <c r="R206" s="180"/>
      <c r="S206" s="180"/>
      <c r="T206" s="181"/>
      <c r="AT206" s="175" t="s">
        <v>167</v>
      </c>
      <c r="AU206" s="175" t="s">
        <v>85</v>
      </c>
      <c r="AV206" s="14" t="s">
        <v>165</v>
      </c>
      <c r="AW206" s="14" t="s">
        <v>32</v>
      </c>
      <c r="AX206" s="14" t="s">
        <v>83</v>
      </c>
      <c r="AY206" s="175" t="s">
        <v>159</v>
      </c>
    </row>
    <row r="207" spans="1:65" s="2" customFormat="1" ht="24.2" customHeight="1">
      <c r="A207" s="33"/>
      <c r="B207" s="150"/>
      <c r="C207" s="151" t="s">
        <v>308</v>
      </c>
      <c r="D207" s="151" t="s">
        <v>161</v>
      </c>
      <c r="E207" s="152" t="s">
        <v>309</v>
      </c>
      <c r="F207" s="153" t="s">
        <v>310</v>
      </c>
      <c r="G207" s="154" t="s">
        <v>164</v>
      </c>
      <c r="H207" s="155">
        <v>19.719</v>
      </c>
      <c r="I207" s="156"/>
      <c r="J207" s="157">
        <f>ROUND(I207*H207,2)</f>
        <v>0</v>
      </c>
      <c r="K207" s="158"/>
      <c r="L207" s="34"/>
      <c r="M207" s="159" t="s">
        <v>1</v>
      </c>
      <c r="N207" s="160" t="s">
        <v>41</v>
      </c>
      <c r="O207" s="59"/>
      <c r="P207" s="161">
        <f>O207*H207</f>
        <v>0</v>
      </c>
      <c r="Q207" s="161">
        <v>0</v>
      </c>
      <c r="R207" s="161">
        <f>Q207*H207</f>
        <v>0</v>
      </c>
      <c r="S207" s="161">
        <v>0.051</v>
      </c>
      <c r="T207" s="162">
        <f>S207*H207</f>
        <v>1.005669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165</v>
      </c>
      <c r="AT207" s="163" t="s">
        <v>161</v>
      </c>
      <c r="AU207" s="163" t="s">
        <v>85</v>
      </c>
      <c r="AY207" s="18" t="s">
        <v>159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18" t="s">
        <v>83</v>
      </c>
      <c r="BK207" s="164">
        <f>ROUND(I207*H207,2)</f>
        <v>0</v>
      </c>
      <c r="BL207" s="18" t="s">
        <v>165</v>
      </c>
      <c r="BM207" s="163" t="s">
        <v>311</v>
      </c>
    </row>
    <row r="208" spans="2:51" s="13" customFormat="1" ht="11.25">
      <c r="B208" s="165"/>
      <c r="D208" s="166" t="s">
        <v>167</v>
      </c>
      <c r="E208" s="167" t="s">
        <v>1</v>
      </c>
      <c r="F208" s="168" t="s">
        <v>312</v>
      </c>
      <c r="H208" s="169">
        <v>19.719</v>
      </c>
      <c r="I208" s="170"/>
      <c r="L208" s="165"/>
      <c r="M208" s="171"/>
      <c r="N208" s="172"/>
      <c r="O208" s="172"/>
      <c r="P208" s="172"/>
      <c r="Q208" s="172"/>
      <c r="R208" s="172"/>
      <c r="S208" s="172"/>
      <c r="T208" s="173"/>
      <c r="AT208" s="167" t="s">
        <v>167</v>
      </c>
      <c r="AU208" s="167" t="s">
        <v>85</v>
      </c>
      <c r="AV208" s="13" t="s">
        <v>85</v>
      </c>
      <c r="AW208" s="13" t="s">
        <v>32</v>
      </c>
      <c r="AX208" s="13" t="s">
        <v>83</v>
      </c>
      <c r="AY208" s="167" t="s">
        <v>159</v>
      </c>
    </row>
    <row r="209" spans="1:65" s="2" customFormat="1" ht="24.2" customHeight="1">
      <c r="A209" s="33"/>
      <c r="B209" s="150"/>
      <c r="C209" s="151" t="s">
        <v>313</v>
      </c>
      <c r="D209" s="151" t="s">
        <v>161</v>
      </c>
      <c r="E209" s="152" t="s">
        <v>309</v>
      </c>
      <c r="F209" s="153" t="s">
        <v>310</v>
      </c>
      <c r="G209" s="154" t="s">
        <v>164</v>
      </c>
      <c r="H209" s="155">
        <v>14.256</v>
      </c>
      <c r="I209" s="156"/>
      <c r="J209" s="157">
        <f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>O209*H209</f>
        <v>0</v>
      </c>
      <c r="Q209" s="161">
        <v>0</v>
      </c>
      <c r="R209" s="161">
        <f>Q209*H209</f>
        <v>0</v>
      </c>
      <c r="S209" s="161">
        <v>0.051</v>
      </c>
      <c r="T209" s="162">
        <f>S209*H209</f>
        <v>0.7270559999999999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165</v>
      </c>
      <c r="AT209" s="163" t="s">
        <v>161</v>
      </c>
      <c r="AU209" s="163" t="s">
        <v>85</v>
      </c>
      <c r="AY209" s="18" t="s">
        <v>159</v>
      </c>
      <c r="BE209" s="164">
        <f>IF(N209="základní",J209,0)</f>
        <v>0</v>
      </c>
      <c r="BF209" s="164">
        <f>IF(N209="snížená",J209,0)</f>
        <v>0</v>
      </c>
      <c r="BG209" s="164">
        <f>IF(N209="zákl. přenesená",J209,0)</f>
        <v>0</v>
      </c>
      <c r="BH209" s="164">
        <f>IF(N209="sníž. přenesená",J209,0)</f>
        <v>0</v>
      </c>
      <c r="BI209" s="164">
        <f>IF(N209="nulová",J209,0)</f>
        <v>0</v>
      </c>
      <c r="BJ209" s="18" t="s">
        <v>83</v>
      </c>
      <c r="BK209" s="164">
        <f>ROUND(I209*H209,2)</f>
        <v>0</v>
      </c>
      <c r="BL209" s="18" t="s">
        <v>165</v>
      </c>
      <c r="BM209" s="163" t="s">
        <v>314</v>
      </c>
    </row>
    <row r="210" spans="2:51" s="13" customFormat="1" ht="11.25">
      <c r="B210" s="165"/>
      <c r="D210" s="166" t="s">
        <v>167</v>
      </c>
      <c r="E210" s="167" t="s">
        <v>1</v>
      </c>
      <c r="F210" s="168" t="s">
        <v>315</v>
      </c>
      <c r="H210" s="169">
        <v>14.256</v>
      </c>
      <c r="I210" s="170"/>
      <c r="L210" s="165"/>
      <c r="M210" s="171"/>
      <c r="N210" s="172"/>
      <c r="O210" s="172"/>
      <c r="P210" s="172"/>
      <c r="Q210" s="172"/>
      <c r="R210" s="172"/>
      <c r="S210" s="172"/>
      <c r="T210" s="173"/>
      <c r="AT210" s="167" t="s">
        <v>167</v>
      </c>
      <c r="AU210" s="167" t="s">
        <v>85</v>
      </c>
      <c r="AV210" s="13" t="s">
        <v>85</v>
      </c>
      <c r="AW210" s="13" t="s">
        <v>32</v>
      </c>
      <c r="AX210" s="13" t="s">
        <v>83</v>
      </c>
      <c r="AY210" s="167" t="s">
        <v>159</v>
      </c>
    </row>
    <row r="211" spans="1:65" s="2" customFormat="1" ht="24.2" customHeight="1">
      <c r="A211" s="33"/>
      <c r="B211" s="150"/>
      <c r="C211" s="151" t="s">
        <v>316</v>
      </c>
      <c r="D211" s="151" t="s">
        <v>161</v>
      </c>
      <c r="E211" s="152" t="s">
        <v>317</v>
      </c>
      <c r="F211" s="153" t="s">
        <v>318</v>
      </c>
      <c r="G211" s="154" t="s">
        <v>164</v>
      </c>
      <c r="H211" s="155">
        <v>60.867</v>
      </c>
      <c r="I211" s="156"/>
      <c r="J211" s="157">
        <f>ROUND(I211*H211,2)</f>
        <v>0</v>
      </c>
      <c r="K211" s="158"/>
      <c r="L211" s="34"/>
      <c r="M211" s="159" t="s">
        <v>1</v>
      </c>
      <c r="N211" s="160" t="s">
        <v>41</v>
      </c>
      <c r="O211" s="59"/>
      <c r="P211" s="161">
        <f>O211*H211</f>
        <v>0</v>
      </c>
      <c r="Q211" s="161">
        <v>0</v>
      </c>
      <c r="R211" s="161">
        <f>Q211*H211</f>
        <v>0</v>
      </c>
      <c r="S211" s="161">
        <v>0.043</v>
      </c>
      <c r="T211" s="162">
        <f>S211*H211</f>
        <v>2.6172809999999997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165</v>
      </c>
      <c r="AT211" s="163" t="s">
        <v>161</v>
      </c>
      <c r="AU211" s="163" t="s">
        <v>85</v>
      </c>
      <c r="AY211" s="18" t="s">
        <v>159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18" t="s">
        <v>83</v>
      </c>
      <c r="BK211" s="164">
        <f>ROUND(I211*H211,2)</f>
        <v>0</v>
      </c>
      <c r="BL211" s="18" t="s">
        <v>165</v>
      </c>
      <c r="BM211" s="163" t="s">
        <v>319</v>
      </c>
    </row>
    <row r="212" spans="2:51" s="13" customFormat="1" ht="11.25">
      <c r="B212" s="165"/>
      <c r="D212" s="166" t="s">
        <v>167</v>
      </c>
      <c r="E212" s="167" t="s">
        <v>1</v>
      </c>
      <c r="F212" s="168" t="s">
        <v>320</v>
      </c>
      <c r="H212" s="169">
        <v>26.028</v>
      </c>
      <c r="I212" s="170"/>
      <c r="L212" s="165"/>
      <c r="M212" s="171"/>
      <c r="N212" s="172"/>
      <c r="O212" s="172"/>
      <c r="P212" s="172"/>
      <c r="Q212" s="172"/>
      <c r="R212" s="172"/>
      <c r="S212" s="172"/>
      <c r="T212" s="173"/>
      <c r="AT212" s="167" t="s">
        <v>167</v>
      </c>
      <c r="AU212" s="167" t="s">
        <v>85</v>
      </c>
      <c r="AV212" s="13" t="s">
        <v>85</v>
      </c>
      <c r="AW212" s="13" t="s">
        <v>32</v>
      </c>
      <c r="AX212" s="13" t="s">
        <v>76</v>
      </c>
      <c r="AY212" s="167" t="s">
        <v>159</v>
      </c>
    </row>
    <row r="213" spans="2:51" s="13" customFormat="1" ht="11.25">
      <c r="B213" s="165"/>
      <c r="D213" s="166" t="s">
        <v>167</v>
      </c>
      <c r="E213" s="167" t="s">
        <v>1</v>
      </c>
      <c r="F213" s="168" t="s">
        <v>321</v>
      </c>
      <c r="H213" s="169">
        <v>34.839</v>
      </c>
      <c r="I213" s="170"/>
      <c r="L213" s="165"/>
      <c r="M213" s="171"/>
      <c r="N213" s="172"/>
      <c r="O213" s="172"/>
      <c r="P213" s="172"/>
      <c r="Q213" s="172"/>
      <c r="R213" s="172"/>
      <c r="S213" s="172"/>
      <c r="T213" s="173"/>
      <c r="AT213" s="167" t="s">
        <v>167</v>
      </c>
      <c r="AU213" s="167" t="s">
        <v>85</v>
      </c>
      <c r="AV213" s="13" t="s">
        <v>85</v>
      </c>
      <c r="AW213" s="13" t="s">
        <v>32</v>
      </c>
      <c r="AX213" s="13" t="s">
        <v>76</v>
      </c>
      <c r="AY213" s="167" t="s">
        <v>159</v>
      </c>
    </row>
    <row r="214" spans="2:51" s="14" customFormat="1" ht="11.25">
      <c r="B214" s="174"/>
      <c r="D214" s="166" t="s">
        <v>167</v>
      </c>
      <c r="E214" s="175" t="s">
        <v>1</v>
      </c>
      <c r="F214" s="176" t="s">
        <v>227</v>
      </c>
      <c r="H214" s="177">
        <v>60.867</v>
      </c>
      <c r="I214" s="178"/>
      <c r="L214" s="174"/>
      <c r="M214" s="179"/>
      <c r="N214" s="180"/>
      <c r="O214" s="180"/>
      <c r="P214" s="180"/>
      <c r="Q214" s="180"/>
      <c r="R214" s="180"/>
      <c r="S214" s="180"/>
      <c r="T214" s="181"/>
      <c r="AT214" s="175" t="s">
        <v>167</v>
      </c>
      <c r="AU214" s="175" t="s">
        <v>85</v>
      </c>
      <c r="AV214" s="14" t="s">
        <v>165</v>
      </c>
      <c r="AW214" s="14" t="s">
        <v>32</v>
      </c>
      <c r="AX214" s="14" t="s">
        <v>83</v>
      </c>
      <c r="AY214" s="175" t="s">
        <v>159</v>
      </c>
    </row>
    <row r="215" spans="1:65" s="2" customFormat="1" ht="24.2" customHeight="1">
      <c r="A215" s="33"/>
      <c r="B215" s="150"/>
      <c r="C215" s="151" t="s">
        <v>322</v>
      </c>
      <c r="D215" s="151" t="s">
        <v>161</v>
      </c>
      <c r="E215" s="152" t="s">
        <v>323</v>
      </c>
      <c r="F215" s="153" t="s">
        <v>324</v>
      </c>
      <c r="G215" s="154" t="s">
        <v>325</v>
      </c>
      <c r="H215" s="155">
        <v>5</v>
      </c>
      <c r="I215" s="156"/>
      <c r="J215" s="157">
        <f>ROUND(I215*H215,2)</f>
        <v>0</v>
      </c>
      <c r="K215" s="158"/>
      <c r="L215" s="34"/>
      <c r="M215" s="159" t="s">
        <v>1</v>
      </c>
      <c r="N215" s="160" t="s">
        <v>41</v>
      </c>
      <c r="O215" s="59"/>
      <c r="P215" s="161">
        <f>O215*H215</f>
        <v>0</v>
      </c>
      <c r="Q215" s="161">
        <v>0</v>
      </c>
      <c r="R215" s="161">
        <f>Q215*H215</f>
        <v>0</v>
      </c>
      <c r="S215" s="161">
        <v>0.004</v>
      </c>
      <c r="T215" s="162">
        <f>S215*H215</f>
        <v>0.02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165</v>
      </c>
      <c r="AT215" s="163" t="s">
        <v>161</v>
      </c>
      <c r="AU215" s="163" t="s">
        <v>85</v>
      </c>
      <c r="AY215" s="18" t="s">
        <v>159</v>
      </c>
      <c r="BE215" s="164">
        <f>IF(N215="základní",J215,0)</f>
        <v>0</v>
      </c>
      <c r="BF215" s="164">
        <f>IF(N215="snížená",J215,0)</f>
        <v>0</v>
      </c>
      <c r="BG215" s="164">
        <f>IF(N215="zákl. přenesená",J215,0)</f>
        <v>0</v>
      </c>
      <c r="BH215" s="164">
        <f>IF(N215="sníž. přenesená",J215,0)</f>
        <v>0</v>
      </c>
      <c r="BI215" s="164">
        <f>IF(N215="nulová",J215,0)</f>
        <v>0</v>
      </c>
      <c r="BJ215" s="18" t="s">
        <v>83</v>
      </c>
      <c r="BK215" s="164">
        <f>ROUND(I215*H215,2)</f>
        <v>0</v>
      </c>
      <c r="BL215" s="18" t="s">
        <v>165</v>
      </c>
      <c r="BM215" s="163" t="s">
        <v>326</v>
      </c>
    </row>
    <row r="216" spans="1:65" s="2" customFormat="1" ht="24.2" customHeight="1">
      <c r="A216" s="33"/>
      <c r="B216" s="150"/>
      <c r="C216" s="151" t="s">
        <v>327</v>
      </c>
      <c r="D216" s="151" t="s">
        <v>161</v>
      </c>
      <c r="E216" s="152" t="s">
        <v>328</v>
      </c>
      <c r="F216" s="153" t="s">
        <v>329</v>
      </c>
      <c r="G216" s="154" t="s">
        <v>325</v>
      </c>
      <c r="H216" s="155">
        <v>5</v>
      </c>
      <c r="I216" s="156"/>
      <c r="J216" s="157">
        <f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0.008</v>
      </c>
      <c r="T216" s="162">
        <f>S216*H216</f>
        <v>0.04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165</v>
      </c>
      <c r="AT216" s="163" t="s">
        <v>161</v>
      </c>
      <c r="AU216" s="163" t="s">
        <v>85</v>
      </c>
      <c r="AY216" s="18" t="s">
        <v>159</v>
      </c>
      <c r="BE216" s="164">
        <f>IF(N216="základní",J216,0)</f>
        <v>0</v>
      </c>
      <c r="BF216" s="164">
        <f>IF(N216="snížená",J216,0)</f>
        <v>0</v>
      </c>
      <c r="BG216" s="164">
        <f>IF(N216="zákl. přenesená",J216,0)</f>
        <v>0</v>
      </c>
      <c r="BH216" s="164">
        <f>IF(N216="sníž. přenesená",J216,0)</f>
        <v>0</v>
      </c>
      <c r="BI216" s="164">
        <f>IF(N216="nulová",J216,0)</f>
        <v>0</v>
      </c>
      <c r="BJ216" s="18" t="s">
        <v>83</v>
      </c>
      <c r="BK216" s="164">
        <f>ROUND(I216*H216,2)</f>
        <v>0</v>
      </c>
      <c r="BL216" s="18" t="s">
        <v>165</v>
      </c>
      <c r="BM216" s="163" t="s">
        <v>330</v>
      </c>
    </row>
    <row r="217" spans="2:51" s="13" customFormat="1" ht="11.25">
      <c r="B217" s="165"/>
      <c r="D217" s="166" t="s">
        <v>167</v>
      </c>
      <c r="E217" s="167" t="s">
        <v>1</v>
      </c>
      <c r="F217" s="168" t="s">
        <v>331</v>
      </c>
      <c r="H217" s="169">
        <v>5</v>
      </c>
      <c r="I217" s="170"/>
      <c r="L217" s="165"/>
      <c r="M217" s="171"/>
      <c r="N217" s="172"/>
      <c r="O217" s="172"/>
      <c r="P217" s="172"/>
      <c r="Q217" s="172"/>
      <c r="R217" s="172"/>
      <c r="S217" s="172"/>
      <c r="T217" s="173"/>
      <c r="AT217" s="167" t="s">
        <v>167</v>
      </c>
      <c r="AU217" s="167" t="s">
        <v>85</v>
      </c>
      <c r="AV217" s="13" t="s">
        <v>85</v>
      </c>
      <c r="AW217" s="13" t="s">
        <v>32</v>
      </c>
      <c r="AX217" s="13" t="s">
        <v>83</v>
      </c>
      <c r="AY217" s="167" t="s">
        <v>159</v>
      </c>
    </row>
    <row r="218" spans="1:65" s="2" customFormat="1" ht="24.2" customHeight="1">
      <c r="A218" s="33"/>
      <c r="B218" s="150"/>
      <c r="C218" s="151" t="s">
        <v>332</v>
      </c>
      <c r="D218" s="151" t="s">
        <v>161</v>
      </c>
      <c r="E218" s="152" t="s">
        <v>333</v>
      </c>
      <c r="F218" s="153" t="s">
        <v>334</v>
      </c>
      <c r="G218" s="154" t="s">
        <v>325</v>
      </c>
      <c r="H218" s="155">
        <v>7</v>
      </c>
      <c r="I218" s="156"/>
      <c r="J218" s="157">
        <f>ROUND(I218*H218,2)</f>
        <v>0</v>
      </c>
      <c r="K218" s="158"/>
      <c r="L218" s="34"/>
      <c r="M218" s="159" t="s">
        <v>1</v>
      </c>
      <c r="N218" s="160" t="s">
        <v>41</v>
      </c>
      <c r="O218" s="59"/>
      <c r="P218" s="161">
        <f>O218*H218</f>
        <v>0</v>
      </c>
      <c r="Q218" s="161">
        <v>0</v>
      </c>
      <c r="R218" s="161">
        <f>Q218*H218</f>
        <v>0</v>
      </c>
      <c r="S218" s="161">
        <v>0.012</v>
      </c>
      <c r="T218" s="162">
        <f>S218*H218</f>
        <v>0.084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165</v>
      </c>
      <c r="AT218" s="163" t="s">
        <v>161</v>
      </c>
      <c r="AU218" s="163" t="s">
        <v>85</v>
      </c>
      <c r="AY218" s="18" t="s">
        <v>159</v>
      </c>
      <c r="BE218" s="164">
        <f>IF(N218="základní",J218,0)</f>
        <v>0</v>
      </c>
      <c r="BF218" s="164">
        <f>IF(N218="snížená",J218,0)</f>
        <v>0</v>
      </c>
      <c r="BG218" s="164">
        <f>IF(N218="zákl. přenesená",J218,0)</f>
        <v>0</v>
      </c>
      <c r="BH218" s="164">
        <f>IF(N218="sníž. přenesená",J218,0)</f>
        <v>0</v>
      </c>
      <c r="BI218" s="164">
        <f>IF(N218="nulová",J218,0)</f>
        <v>0</v>
      </c>
      <c r="BJ218" s="18" t="s">
        <v>83</v>
      </c>
      <c r="BK218" s="164">
        <f>ROUND(I218*H218,2)</f>
        <v>0</v>
      </c>
      <c r="BL218" s="18" t="s">
        <v>165</v>
      </c>
      <c r="BM218" s="163" t="s">
        <v>335</v>
      </c>
    </row>
    <row r="219" spans="1:65" s="2" customFormat="1" ht="24.2" customHeight="1">
      <c r="A219" s="33"/>
      <c r="B219" s="150"/>
      <c r="C219" s="151" t="s">
        <v>336</v>
      </c>
      <c r="D219" s="151" t="s">
        <v>161</v>
      </c>
      <c r="E219" s="152" t="s">
        <v>337</v>
      </c>
      <c r="F219" s="153" t="s">
        <v>338</v>
      </c>
      <c r="G219" s="154" t="s">
        <v>196</v>
      </c>
      <c r="H219" s="155">
        <v>1.906</v>
      </c>
      <c r="I219" s="156"/>
      <c r="J219" s="157">
        <f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>O219*H219</f>
        <v>0</v>
      </c>
      <c r="Q219" s="161">
        <v>0</v>
      </c>
      <c r="R219" s="161">
        <f>Q219*H219</f>
        <v>0</v>
      </c>
      <c r="S219" s="161">
        <v>1.8</v>
      </c>
      <c r="T219" s="162">
        <f>S219*H219</f>
        <v>3.4308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165</v>
      </c>
      <c r="AT219" s="163" t="s">
        <v>161</v>
      </c>
      <c r="AU219" s="163" t="s">
        <v>85</v>
      </c>
      <c r="AY219" s="18" t="s">
        <v>159</v>
      </c>
      <c r="BE219" s="164">
        <f>IF(N219="základní",J219,0)</f>
        <v>0</v>
      </c>
      <c r="BF219" s="164">
        <f>IF(N219="snížená",J219,0)</f>
        <v>0</v>
      </c>
      <c r="BG219" s="164">
        <f>IF(N219="zákl. přenesená",J219,0)</f>
        <v>0</v>
      </c>
      <c r="BH219" s="164">
        <f>IF(N219="sníž. přenesená",J219,0)</f>
        <v>0</v>
      </c>
      <c r="BI219" s="164">
        <f>IF(N219="nulová",J219,0)</f>
        <v>0</v>
      </c>
      <c r="BJ219" s="18" t="s">
        <v>83</v>
      </c>
      <c r="BK219" s="164">
        <f>ROUND(I219*H219,2)</f>
        <v>0</v>
      </c>
      <c r="BL219" s="18" t="s">
        <v>165</v>
      </c>
      <c r="BM219" s="163" t="s">
        <v>339</v>
      </c>
    </row>
    <row r="220" spans="2:51" s="13" customFormat="1" ht="11.25">
      <c r="B220" s="165"/>
      <c r="D220" s="166" t="s">
        <v>167</v>
      </c>
      <c r="E220" s="167" t="s">
        <v>1</v>
      </c>
      <c r="F220" s="168" t="s">
        <v>340</v>
      </c>
      <c r="H220" s="169">
        <v>1.906</v>
      </c>
      <c r="I220" s="170"/>
      <c r="L220" s="165"/>
      <c r="M220" s="171"/>
      <c r="N220" s="172"/>
      <c r="O220" s="172"/>
      <c r="P220" s="172"/>
      <c r="Q220" s="172"/>
      <c r="R220" s="172"/>
      <c r="S220" s="172"/>
      <c r="T220" s="173"/>
      <c r="AT220" s="167" t="s">
        <v>167</v>
      </c>
      <c r="AU220" s="167" t="s">
        <v>85</v>
      </c>
      <c r="AV220" s="13" t="s">
        <v>85</v>
      </c>
      <c r="AW220" s="13" t="s">
        <v>32</v>
      </c>
      <c r="AX220" s="13" t="s">
        <v>83</v>
      </c>
      <c r="AY220" s="167" t="s">
        <v>159</v>
      </c>
    </row>
    <row r="221" spans="1:65" s="2" customFormat="1" ht="24.2" customHeight="1">
      <c r="A221" s="33"/>
      <c r="B221" s="150"/>
      <c r="C221" s="151" t="s">
        <v>341</v>
      </c>
      <c r="D221" s="151" t="s">
        <v>161</v>
      </c>
      <c r="E221" s="152" t="s">
        <v>342</v>
      </c>
      <c r="F221" s="153" t="s">
        <v>343</v>
      </c>
      <c r="G221" s="154" t="s">
        <v>164</v>
      </c>
      <c r="H221" s="155">
        <v>3.498</v>
      </c>
      <c r="I221" s="156"/>
      <c r="J221" s="157">
        <f>ROUND(I221*H221,2)</f>
        <v>0</v>
      </c>
      <c r="K221" s="158"/>
      <c r="L221" s="34"/>
      <c r="M221" s="159" t="s">
        <v>1</v>
      </c>
      <c r="N221" s="160" t="s">
        <v>41</v>
      </c>
      <c r="O221" s="59"/>
      <c r="P221" s="161">
        <f>O221*H221</f>
        <v>0</v>
      </c>
      <c r="Q221" s="161">
        <v>0</v>
      </c>
      <c r="R221" s="161">
        <f>Q221*H221</f>
        <v>0</v>
      </c>
      <c r="S221" s="161">
        <v>0.27</v>
      </c>
      <c r="T221" s="162">
        <f>S221*H221</f>
        <v>0.9444600000000001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165</v>
      </c>
      <c r="AT221" s="163" t="s">
        <v>161</v>
      </c>
      <c r="AU221" s="163" t="s">
        <v>85</v>
      </c>
      <c r="AY221" s="18" t="s">
        <v>159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18" t="s">
        <v>83</v>
      </c>
      <c r="BK221" s="164">
        <f>ROUND(I221*H221,2)</f>
        <v>0</v>
      </c>
      <c r="BL221" s="18" t="s">
        <v>165</v>
      </c>
      <c r="BM221" s="163" t="s">
        <v>344</v>
      </c>
    </row>
    <row r="222" spans="2:51" s="13" customFormat="1" ht="11.25">
      <c r="B222" s="165"/>
      <c r="D222" s="166" t="s">
        <v>167</v>
      </c>
      <c r="E222" s="167" t="s">
        <v>1</v>
      </c>
      <c r="F222" s="168" t="s">
        <v>345</v>
      </c>
      <c r="H222" s="169">
        <v>1.68</v>
      </c>
      <c r="I222" s="170"/>
      <c r="L222" s="165"/>
      <c r="M222" s="171"/>
      <c r="N222" s="172"/>
      <c r="O222" s="172"/>
      <c r="P222" s="172"/>
      <c r="Q222" s="172"/>
      <c r="R222" s="172"/>
      <c r="S222" s="172"/>
      <c r="T222" s="173"/>
      <c r="AT222" s="167" t="s">
        <v>167</v>
      </c>
      <c r="AU222" s="167" t="s">
        <v>85</v>
      </c>
      <c r="AV222" s="13" t="s">
        <v>85</v>
      </c>
      <c r="AW222" s="13" t="s">
        <v>32</v>
      </c>
      <c r="AX222" s="13" t="s">
        <v>76</v>
      </c>
      <c r="AY222" s="167" t="s">
        <v>159</v>
      </c>
    </row>
    <row r="223" spans="2:51" s="13" customFormat="1" ht="11.25">
      <c r="B223" s="165"/>
      <c r="D223" s="166" t="s">
        <v>167</v>
      </c>
      <c r="E223" s="167" t="s">
        <v>1</v>
      </c>
      <c r="F223" s="168" t="s">
        <v>346</v>
      </c>
      <c r="H223" s="169">
        <v>1.818</v>
      </c>
      <c r="I223" s="170"/>
      <c r="L223" s="165"/>
      <c r="M223" s="171"/>
      <c r="N223" s="172"/>
      <c r="O223" s="172"/>
      <c r="P223" s="172"/>
      <c r="Q223" s="172"/>
      <c r="R223" s="172"/>
      <c r="S223" s="172"/>
      <c r="T223" s="173"/>
      <c r="AT223" s="167" t="s">
        <v>167</v>
      </c>
      <c r="AU223" s="167" t="s">
        <v>85</v>
      </c>
      <c r="AV223" s="13" t="s">
        <v>85</v>
      </c>
      <c r="AW223" s="13" t="s">
        <v>32</v>
      </c>
      <c r="AX223" s="13" t="s">
        <v>76</v>
      </c>
      <c r="AY223" s="167" t="s">
        <v>159</v>
      </c>
    </row>
    <row r="224" spans="2:51" s="14" customFormat="1" ht="11.25">
      <c r="B224" s="174"/>
      <c r="D224" s="166" t="s">
        <v>167</v>
      </c>
      <c r="E224" s="175" t="s">
        <v>1</v>
      </c>
      <c r="F224" s="176" t="s">
        <v>227</v>
      </c>
      <c r="H224" s="177">
        <v>3.498</v>
      </c>
      <c r="I224" s="178"/>
      <c r="L224" s="174"/>
      <c r="M224" s="179"/>
      <c r="N224" s="180"/>
      <c r="O224" s="180"/>
      <c r="P224" s="180"/>
      <c r="Q224" s="180"/>
      <c r="R224" s="180"/>
      <c r="S224" s="180"/>
      <c r="T224" s="181"/>
      <c r="AT224" s="175" t="s">
        <v>167</v>
      </c>
      <c r="AU224" s="175" t="s">
        <v>85</v>
      </c>
      <c r="AV224" s="14" t="s">
        <v>165</v>
      </c>
      <c r="AW224" s="14" t="s">
        <v>32</v>
      </c>
      <c r="AX224" s="14" t="s">
        <v>83</v>
      </c>
      <c r="AY224" s="175" t="s">
        <v>159</v>
      </c>
    </row>
    <row r="225" spans="1:65" s="2" customFormat="1" ht="24.2" customHeight="1">
      <c r="A225" s="33"/>
      <c r="B225" s="150"/>
      <c r="C225" s="151" t="s">
        <v>347</v>
      </c>
      <c r="D225" s="151" t="s">
        <v>161</v>
      </c>
      <c r="E225" s="152" t="s">
        <v>348</v>
      </c>
      <c r="F225" s="153" t="s">
        <v>349</v>
      </c>
      <c r="G225" s="154" t="s">
        <v>196</v>
      </c>
      <c r="H225" s="155">
        <v>3.359</v>
      </c>
      <c r="I225" s="156"/>
      <c r="J225" s="157">
        <f>ROUND(I225*H225,2)</f>
        <v>0</v>
      </c>
      <c r="K225" s="158"/>
      <c r="L225" s="34"/>
      <c r="M225" s="159" t="s">
        <v>1</v>
      </c>
      <c r="N225" s="160" t="s">
        <v>41</v>
      </c>
      <c r="O225" s="59"/>
      <c r="P225" s="161">
        <f>O225*H225</f>
        <v>0</v>
      </c>
      <c r="Q225" s="161">
        <v>0</v>
      </c>
      <c r="R225" s="161">
        <f>Q225*H225</f>
        <v>0</v>
      </c>
      <c r="S225" s="161">
        <v>1.8</v>
      </c>
      <c r="T225" s="162">
        <f>S225*H225</f>
        <v>6.0462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165</v>
      </c>
      <c r="AT225" s="163" t="s">
        <v>161</v>
      </c>
      <c r="AU225" s="163" t="s">
        <v>85</v>
      </c>
      <c r="AY225" s="18" t="s">
        <v>159</v>
      </c>
      <c r="BE225" s="164">
        <f>IF(N225="základní",J225,0)</f>
        <v>0</v>
      </c>
      <c r="BF225" s="164">
        <f>IF(N225="snížená",J225,0)</f>
        <v>0</v>
      </c>
      <c r="BG225" s="164">
        <f>IF(N225="zákl. přenesená",J225,0)</f>
        <v>0</v>
      </c>
      <c r="BH225" s="164">
        <f>IF(N225="sníž. přenesená",J225,0)</f>
        <v>0</v>
      </c>
      <c r="BI225" s="164">
        <f>IF(N225="nulová",J225,0)</f>
        <v>0</v>
      </c>
      <c r="BJ225" s="18" t="s">
        <v>83</v>
      </c>
      <c r="BK225" s="164">
        <f>ROUND(I225*H225,2)</f>
        <v>0</v>
      </c>
      <c r="BL225" s="18" t="s">
        <v>165</v>
      </c>
      <c r="BM225" s="163" t="s">
        <v>350</v>
      </c>
    </row>
    <row r="226" spans="2:51" s="13" customFormat="1" ht="11.25">
      <c r="B226" s="165"/>
      <c r="D226" s="166" t="s">
        <v>167</v>
      </c>
      <c r="E226" s="167" t="s">
        <v>1</v>
      </c>
      <c r="F226" s="168" t="s">
        <v>351</v>
      </c>
      <c r="H226" s="169">
        <v>3.359</v>
      </c>
      <c r="I226" s="170"/>
      <c r="L226" s="165"/>
      <c r="M226" s="171"/>
      <c r="N226" s="172"/>
      <c r="O226" s="172"/>
      <c r="P226" s="172"/>
      <c r="Q226" s="172"/>
      <c r="R226" s="172"/>
      <c r="S226" s="172"/>
      <c r="T226" s="173"/>
      <c r="AT226" s="167" t="s">
        <v>167</v>
      </c>
      <c r="AU226" s="167" t="s">
        <v>85</v>
      </c>
      <c r="AV226" s="13" t="s">
        <v>85</v>
      </c>
      <c r="AW226" s="13" t="s">
        <v>32</v>
      </c>
      <c r="AX226" s="13" t="s">
        <v>83</v>
      </c>
      <c r="AY226" s="167" t="s">
        <v>159</v>
      </c>
    </row>
    <row r="227" spans="1:65" s="2" customFormat="1" ht="24.2" customHeight="1">
      <c r="A227" s="33"/>
      <c r="B227" s="150"/>
      <c r="C227" s="151" t="s">
        <v>352</v>
      </c>
      <c r="D227" s="151" t="s">
        <v>161</v>
      </c>
      <c r="E227" s="152" t="s">
        <v>353</v>
      </c>
      <c r="F227" s="153" t="s">
        <v>354</v>
      </c>
      <c r="G227" s="154" t="s">
        <v>196</v>
      </c>
      <c r="H227" s="155">
        <v>1.218</v>
      </c>
      <c r="I227" s="156"/>
      <c r="J227" s="157">
        <f>ROUND(I227*H227,2)</f>
        <v>0</v>
      </c>
      <c r="K227" s="158"/>
      <c r="L227" s="34"/>
      <c r="M227" s="159" t="s">
        <v>1</v>
      </c>
      <c r="N227" s="160" t="s">
        <v>41</v>
      </c>
      <c r="O227" s="59"/>
      <c r="P227" s="161">
        <f>O227*H227</f>
        <v>0</v>
      </c>
      <c r="Q227" s="161">
        <v>0</v>
      </c>
      <c r="R227" s="161">
        <f>Q227*H227</f>
        <v>0</v>
      </c>
      <c r="S227" s="161">
        <v>2.4</v>
      </c>
      <c r="T227" s="162">
        <f>S227*H227</f>
        <v>2.9232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165</v>
      </c>
      <c r="AT227" s="163" t="s">
        <v>161</v>
      </c>
      <c r="AU227" s="163" t="s">
        <v>85</v>
      </c>
      <c r="AY227" s="18" t="s">
        <v>159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18" t="s">
        <v>83</v>
      </c>
      <c r="BK227" s="164">
        <f>ROUND(I227*H227,2)</f>
        <v>0</v>
      </c>
      <c r="BL227" s="18" t="s">
        <v>165</v>
      </c>
      <c r="BM227" s="163" t="s">
        <v>355</v>
      </c>
    </row>
    <row r="228" spans="2:51" s="13" customFormat="1" ht="11.25">
      <c r="B228" s="165"/>
      <c r="D228" s="166" t="s">
        <v>167</v>
      </c>
      <c r="E228" s="167" t="s">
        <v>1</v>
      </c>
      <c r="F228" s="168" t="s">
        <v>356</v>
      </c>
      <c r="H228" s="169">
        <v>0.36</v>
      </c>
      <c r="I228" s="170"/>
      <c r="L228" s="165"/>
      <c r="M228" s="171"/>
      <c r="N228" s="172"/>
      <c r="O228" s="172"/>
      <c r="P228" s="172"/>
      <c r="Q228" s="172"/>
      <c r="R228" s="172"/>
      <c r="S228" s="172"/>
      <c r="T228" s="173"/>
      <c r="AT228" s="167" t="s">
        <v>167</v>
      </c>
      <c r="AU228" s="167" t="s">
        <v>85</v>
      </c>
      <c r="AV228" s="13" t="s">
        <v>85</v>
      </c>
      <c r="AW228" s="13" t="s">
        <v>32</v>
      </c>
      <c r="AX228" s="13" t="s">
        <v>76</v>
      </c>
      <c r="AY228" s="167" t="s">
        <v>159</v>
      </c>
    </row>
    <row r="229" spans="2:51" s="13" customFormat="1" ht="11.25">
      <c r="B229" s="165"/>
      <c r="D229" s="166" t="s">
        <v>167</v>
      </c>
      <c r="E229" s="167" t="s">
        <v>1</v>
      </c>
      <c r="F229" s="168" t="s">
        <v>357</v>
      </c>
      <c r="H229" s="169">
        <v>0.484</v>
      </c>
      <c r="I229" s="170"/>
      <c r="L229" s="165"/>
      <c r="M229" s="171"/>
      <c r="N229" s="172"/>
      <c r="O229" s="172"/>
      <c r="P229" s="172"/>
      <c r="Q229" s="172"/>
      <c r="R229" s="172"/>
      <c r="S229" s="172"/>
      <c r="T229" s="173"/>
      <c r="AT229" s="167" t="s">
        <v>167</v>
      </c>
      <c r="AU229" s="167" t="s">
        <v>85</v>
      </c>
      <c r="AV229" s="13" t="s">
        <v>85</v>
      </c>
      <c r="AW229" s="13" t="s">
        <v>32</v>
      </c>
      <c r="AX229" s="13" t="s">
        <v>76</v>
      </c>
      <c r="AY229" s="167" t="s">
        <v>159</v>
      </c>
    </row>
    <row r="230" spans="2:51" s="13" customFormat="1" ht="11.25">
      <c r="B230" s="165"/>
      <c r="D230" s="166" t="s">
        <v>167</v>
      </c>
      <c r="E230" s="167" t="s">
        <v>1</v>
      </c>
      <c r="F230" s="168" t="s">
        <v>358</v>
      </c>
      <c r="H230" s="169">
        <v>0.374</v>
      </c>
      <c r="I230" s="170"/>
      <c r="L230" s="165"/>
      <c r="M230" s="171"/>
      <c r="N230" s="172"/>
      <c r="O230" s="172"/>
      <c r="P230" s="172"/>
      <c r="Q230" s="172"/>
      <c r="R230" s="172"/>
      <c r="S230" s="172"/>
      <c r="T230" s="173"/>
      <c r="AT230" s="167" t="s">
        <v>167</v>
      </c>
      <c r="AU230" s="167" t="s">
        <v>85</v>
      </c>
      <c r="AV230" s="13" t="s">
        <v>85</v>
      </c>
      <c r="AW230" s="13" t="s">
        <v>32</v>
      </c>
      <c r="AX230" s="13" t="s">
        <v>76</v>
      </c>
      <c r="AY230" s="167" t="s">
        <v>159</v>
      </c>
    </row>
    <row r="231" spans="2:51" s="14" customFormat="1" ht="11.25">
      <c r="B231" s="174"/>
      <c r="D231" s="166" t="s">
        <v>167</v>
      </c>
      <c r="E231" s="175" t="s">
        <v>1</v>
      </c>
      <c r="F231" s="176" t="s">
        <v>227</v>
      </c>
      <c r="H231" s="177">
        <v>1.218</v>
      </c>
      <c r="I231" s="178"/>
      <c r="L231" s="174"/>
      <c r="M231" s="179"/>
      <c r="N231" s="180"/>
      <c r="O231" s="180"/>
      <c r="P231" s="180"/>
      <c r="Q231" s="180"/>
      <c r="R231" s="180"/>
      <c r="S231" s="180"/>
      <c r="T231" s="181"/>
      <c r="AT231" s="175" t="s">
        <v>167</v>
      </c>
      <c r="AU231" s="175" t="s">
        <v>85</v>
      </c>
      <c r="AV231" s="14" t="s">
        <v>165</v>
      </c>
      <c r="AW231" s="14" t="s">
        <v>32</v>
      </c>
      <c r="AX231" s="14" t="s">
        <v>83</v>
      </c>
      <c r="AY231" s="175" t="s">
        <v>159</v>
      </c>
    </row>
    <row r="232" spans="1:65" s="2" customFormat="1" ht="24.2" customHeight="1">
      <c r="A232" s="33"/>
      <c r="B232" s="150"/>
      <c r="C232" s="151" t="s">
        <v>359</v>
      </c>
      <c r="D232" s="151" t="s">
        <v>161</v>
      </c>
      <c r="E232" s="152" t="s">
        <v>360</v>
      </c>
      <c r="F232" s="153" t="s">
        <v>361</v>
      </c>
      <c r="G232" s="154" t="s">
        <v>190</v>
      </c>
      <c r="H232" s="155">
        <v>26.5</v>
      </c>
      <c r="I232" s="156"/>
      <c r="J232" s="157">
        <f>ROUND(I232*H232,2)</f>
        <v>0</v>
      </c>
      <c r="K232" s="158"/>
      <c r="L232" s="34"/>
      <c r="M232" s="159" t="s">
        <v>1</v>
      </c>
      <c r="N232" s="160" t="s">
        <v>41</v>
      </c>
      <c r="O232" s="59"/>
      <c r="P232" s="161">
        <f>O232*H232</f>
        <v>0</v>
      </c>
      <c r="Q232" s="161">
        <v>0</v>
      </c>
      <c r="R232" s="161">
        <f>Q232*H232</f>
        <v>0</v>
      </c>
      <c r="S232" s="161">
        <v>0.065</v>
      </c>
      <c r="T232" s="162">
        <f>S232*H232</f>
        <v>1.7225000000000001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165</v>
      </c>
      <c r="AT232" s="163" t="s">
        <v>161</v>
      </c>
      <c r="AU232" s="163" t="s">
        <v>85</v>
      </c>
      <c r="AY232" s="18" t="s">
        <v>159</v>
      </c>
      <c r="BE232" s="164">
        <f>IF(N232="základní",J232,0)</f>
        <v>0</v>
      </c>
      <c r="BF232" s="164">
        <f>IF(N232="snížená",J232,0)</f>
        <v>0</v>
      </c>
      <c r="BG232" s="164">
        <f>IF(N232="zákl. přenesená",J232,0)</f>
        <v>0</v>
      </c>
      <c r="BH232" s="164">
        <f>IF(N232="sníž. přenesená",J232,0)</f>
        <v>0</v>
      </c>
      <c r="BI232" s="164">
        <f>IF(N232="nulová",J232,0)</f>
        <v>0</v>
      </c>
      <c r="BJ232" s="18" t="s">
        <v>83</v>
      </c>
      <c r="BK232" s="164">
        <f>ROUND(I232*H232,2)</f>
        <v>0</v>
      </c>
      <c r="BL232" s="18" t="s">
        <v>165</v>
      </c>
      <c r="BM232" s="163" t="s">
        <v>362</v>
      </c>
    </row>
    <row r="233" spans="2:51" s="13" customFormat="1" ht="11.25">
      <c r="B233" s="165"/>
      <c r="D233" s="166" t="s">
        <v>167</v>
      </c>
      <c r="E233" s="167" t="s">
        <v>1</v>
      </c>
      <c r="F233" s="168" t="s">
        <v>363</v>
      </c>
      <c r="H233" s="169">
        <v>2</v>
      </c>
      <c r="I233" s="170"/>
      <c r="L233" s="165"/>
      <c r="M233" s="171"/>
      <c r="N233" s="172"/>
      <c r="O233" s="172"/>
      <c r="P233" s="172"/>
      <c r="Q233" s="172"/>
      <c r="R233" s="172"/>
      <c r="S233" s="172"/>
      <c r="T233" s="173"/>
      <c r="AT233" s="167" t="s">
        <v>167</v>
      </c>
      <c r="AU233" s="167" t="s">
        <v>85</v>
      </c>
      <c r="AV233" s="13" t="s">
        <v>85</v>
      </c>
      <c r="AW233" s="13" t="s">
        <v>32</v>
      </c>
      <c r="AX233" s="13" t="s">
        <v>76</v>
      </c>
      <c r="AY233" s="167" t="s">
        <v>159</v>
      </c>
    </row>
    <row r="234" spans="2:51" s="13" customFormat="1" ht="11.25">
      <c r="B234" s="165"/>
      <c r="D234" s="166" t="s">
        <v>167</v>
      </c>
      <c r="E234" s="167" t="s">
        <v>1</v>
      </c>
      <c r="F234" s="168" t="s">
        <v>364</v>
      </c>
      <c r="H234" s="169">
        <v>12</v>
      </c>
      <c r="I234" s="170"/>
      <c r="L234" s="165"/>
      <c r="M234" s="171"/>
      <c r="N234" s="172"/>
      <c r="O234" s="172"/>
      <c r="P234" s="172"/>
      <c r="Q234" s="172"/>
      <c r="R234" s="172"/>
      <c r="S234" s="172"/>
      <c r="T234" s="173"/>
      <c r="AT234" s="167" t="s">
        <v>167</v>
      </c>
      <c r="AU234" s="167" t="s">
        <v>85</v>
      </c>
      <c r="AV234" s="13" t="s">
        <v>85</v>
      </c>
      <c r="AW234" s="13" t="s">
        <v>32</v>
      </c>
      <c r="AX234" s="13" t="s">
        <v>76</v>
      </c>
      <c r="AY234" s="167" t="s">
        <v>159</v>
      </c>
    </row>
    <row r="235" spans="2:51" s="13" customFormat="1" ht="11.25">
      <c r="B235" s="165"/>
      <c r="D235" s="166" t="s">
        <v>167</v>
      </c>
      <c r="E235" s="167" t="s">
        <v>1</v>
      </c>
      <c r="F235" s="168" t="s">
        <v>365</v>
      </c>
      <c r="H235" s="169">
        <v>4.3</v>
      </c>
      <c r="I235" s="170"/>
      <c r="L235" s="165"/>
      <c r="M235" s="171"/>
      <c r="N235" s="172"/>
      <c r="O235" s="172"/>
      <c r="P235" s="172"/>
      <c r="Q235" s="172"/>
      <c r="R235" s="172"/>
      <c r="S235" s="172"/>
      <c r="T235" s="173"/>
      <c r="AT235" s="167" t="s">
        <v>167</v>
      </c>
      <c r="AU235" s="167" t="s">
        <v>85</v>
      </c>
      <c r="AV235" s="13" t="s">
        <v>85</v>
      </c>
      <c r="AW235" s="13" t="s">
        <v>32</v>
      </c>
      <c r="AX235" s="13" t="s">
        <v>76</v>
      </c>
      <c r="AY235" s="167" t="s">
        <v>159</v>
      </c>
    </row>
    <row r="236" spans="2:51" s="13" customFormat="1" ht="11.25">
      <c r="B236" s="165"/>
      <c r="D236" s="166" t="s">
        <v>167</v>
      </c>
      <c r="E236" s="167" t="s">
        <v>1</v>
      </c>
      <c r="F236" s="168" t="s">
        <v>366</v>
      </c>
      <c r="H236" s="169">
        <v>2.4</v>
      </c>
      <c r="I236" s="170"/>
      <c r="L236" s="165"/>
      <c r="M236" s="171"/>
      <c r="N236" s="172"/>
      <c r="O236" s="172"/>
      <c r="P236" s="172"/>
      <c r="Q236" s="172"/>
      <c r="R236" s="172"/>
      <c r="S236" s="172"/>
      <c r="T236" s="173"/>
      <c r="AT236" s="167" t="s">
        <v>167</v>
      </c>
      <c r="AU236" s="167" t="s">
        <v>85</v>
      </c>
      <c r="AV236" s="13" t="s">
        <v>85</v>
      </c>
      <c r="AW236" s="13" t="s">
        <v>32</v>
      </c>
      <c r="AX236" s="13" t="s">
        <v>76</v>
      </c>
      <c r="AY236" s="167" t="s">
        <v>159</v>
      </c>
    </row>
    <row r="237" spans="2:51" s="13" customFormat="1" ht="11.25">
      <c r="B237" s="165"/>
      <c r="D237" s="166" t="s">
        <v>167</v>
      </c>
      <c r="E237" s="167" t="s">
        <v>1</v>
      </c>
      <c r="F237" s="168" t="s">
        <v>367</v>
      </c>
      <c r="H237" s="169">
        <v>5.8</v>
      </c>
      <c r="I237" s="170"/>
      <c r="L237" s="165"/>
      <c r="M237" s="171"/>
      <c r="N237" s="172"/>
      <c r="O237" s="172"/>
      <c r="P237" s="172"/>
      <c r="Q237" s="172"/>
      <c r="R237" s="172"/>
      <c r="S237" s="172"/>
      <c r="T237" s="173"/>
      <c r="AT237" s="167" t="s">
        <v>167</v>
      </c>
      <c r="AU237" s="167" t="s">
        <v>85</v>
      </c>
      <c r="AV237" s="13" t="s">
        <v>85</v>
      </c>
      <c r="AW237" s="13" t="s">
        <v>32</v>
      </c>
      <c r="AX237" s="13" t="s">
        <v>76</v>
      </c>
      <c r="AY237" s="167" t="s">
        <v>159</v>
      </c>
    </row>
    <row r="238" spans="2:51" s="14" customFormat="1" ht="11.25">
      <c r="B238" s="174"/>
      <c r="D238" s="166" t="s">
        <v>167</v>
      </c>
      <c r="E238" s="175" t="s">
        <v>1</v>
      </c>
      <c r="F238" s="176" t="s">
        <v>227</v>
      </c>
      <c r="H238" s="177">
        <v>26.5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167</v>
      </c>
      <c r="AU238" s="175" t="s">
        <v>85</v>
      </c>
      <c r="AV238" s="14" t="s">
        <v>165</v>
      </c>
      <c r="AW238" s="14" t="s">
        <v>32</v>
      </c>
      <c r="AX238" s="14" t="s">
        <v>83</v>
      </c>
      <c r="AY238" s="175" t="s">
        <v>159</v>
      </c>
    </row>
    <row r="239" spans="1:65" s="2" customFormat="1" ht="24.2" customHeight="1">
      <c r="A239" s="33"/>
      <c r="B239" s="150"/>
      <c r="C239" s="151" t="s">
        <v>368</v>
      </c>
      <c r="D239" s="151" t="s">
        <v>161</v>
      </c>
      <c r="E239" s="152" t="s">
        <v>360</v>
      </c>
      <c r="F239" s="153" t="s">
        <v>361</v>
      </c>
      <c r="G239" s="154" t="s">
        <v>190</v>
      </c>
      <c r="H239" s="155">
        <v>7.9</v>
      </c>
      <c r="I239" s="156"/>
      <c r="J239" s="157">
        <f>ROUND(I239*H239,2)</f>
        <v>0</v>
      </c>
      <c r="K239" s="158"/>
      <c r="L239" s="34"/>
      <c r="M239" s="159" t="s">
        <v>1</v>
      </c>
      <c r="N239" s="160" t="s">
        <v>41</v>
      </c>
      <c r="O239" s="59"/>
      <c r="P239" s="161">
        <f>O239*H239</f>
        <v>0</v>
      </c>
      <c r="Q239" s="161">
        <v>0</v>
      </c>
      <c r="R239" s="161">
        <f>Q239*H239</f>
        <v>0</v>
      </c>
      <c r="S239" s="161">
        <v>0.065</v>
      </c>
      <c r="T239" s="162">
        <f>S239*H239</f>
        <v>0.5135000000000001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165</v>
      </c>
      <c r="AT239" s="163" t="s">
        <v>161</v>
      </c>
      <c r="AU239" s="163" t="s">
        <v>85</v>
      </c>
      <c r="AY239" s="18" t="s">
        <v>159</v>
      </c>
      <c r="BE239" s="164">
        <f>IF(N239="základní",J239,0)</f>
        <v>0</v>
      </c>
      <c r="BF239" s="164">
        <f>IF(N239="snížená",J239,0)</f>
        <v>0</v>
      </c>
      <c r="BG239" s="164">
        <f>IF(N239="zákl. přenesená",J239,0)</f>
        <v>0</v>
      </c>
      <c r="BH239" s="164">
        <f>IF(N239="sníž. přenesená",J239,0)</f>
        <v>0</v>
      </c>
      <c r="BI239" s="164">
        <f>IF(N239="nulová",J239,0)</f>
        <v>0</v>
      </c>
      <c r="BJ239" s="18" t="s">
        <v>83</v>
      </c>
      <c r="BK239" s="164">
        <f>ROUND(I239*H239,2)</f>
        <v>0</v>
      </c>
      <c r="BL239" s="18" t="s">
        <v>165</v>
      </c>
      <c r="BM239" s="163" t="s">
        <v>369</v>
      </c>
    </row>
    <row r="240" spans="2:51" s="13" customFormat="1" ht="11.25">
      <c r="B240" s="165"/>
      <c r="D240" s="166" t="s">
        <v>167</v>
      </c>
      <c r="E240" s="167" t="s">
        <v>1</v>
      </c>
      <c r="F240" s="168" t="s">
        <v>370</v>
      </c>
      <c r="H240" s="169">
        <v>2.4</v>
      </c>
      <c r="I240" s="170"/>
      <c r="L240" s="165"/>
      <c r="M240" s="171"/>
      <c r="N240" s="172"/>
      <c r="O240" s="172"/>
      <c r="P240" s="172"/>
      <c r="Q240" s="172"/>
      <c r="R240" s="172"/>
      <c r="S240" s="172"/>
      <c r="T240" s="173"/>
      <c r="AT240" s="167" t="s">
        <v>167</v>
      </c>
      <c r="AU240" s="167" t="s">
        <v>85</v>
      </c>
      <c r="AV240" s="13" t="s">
        <v>85</v>
      </c>
      <c r="AW240" s="13" t="s">
        <v>32</v>
      </c>
      <c r="AX240" s="13" t="s">
        <v>76</v>
      </c>
      <c r="AY240" s="167" t="s">
        <v>159</v>
      </c>
    </row>
    <row r="241" spans="2:51" s="13" customFormat="1" ht="11.25">
      <c r="B241" s="165"/>
      <c r="D241" s="166" t="s">
        <v>167</v>
      </c>
      <c r="E241" s="167" t="s">
        <v>1</v>
      </c>
      <c r="F241" s="168" t="s">
        <v>371</v>
      </c>
      <c r="H241" s="169">
        <v>3.3</v>
      </c>
      <c r="I241" s="170"/>
      <c r="L241" s="165"/>
      <c r="M241" s="171"/>
      <c r="N241" s="172"/>
      <c r="O241" s="172"/>
      <c r="P241" s="172"/>
      <c r="Q241" s="172"/>
      <c r="R241" s="172"/>
      <c r="S241" s="172"/>
      <c r="T241" s="173"/>
      <c r="AT241" s="167" t="s">
        <v>167</v>
      </c>
      <c r="AU241" s="167" t="s">
        <v>85</v>
      </c>
      <c r="AV241" s="13" t="s">
        <v>85</v>
      </c>
      <c r="AW241" s="13" t="s">
        <v>32</v>
      </c>
      <c r="AX241" s="13" t="s">
        <v>76</v>
      </c>
      <c r="AY241" s="167" t="s">
        <v>159</v>
      </c>
    </row>
    <row r="242" spans="2:51" s="13" customFormat="1" ht="11.25">
      <c r="B242" s="165"/>
      <c r="D242" s="166" t="s">
        <v>167</v>
      </c>
      <c r="E242" s="167" t="s">
        <v>1</v>
      </c>
      <c r="F242" s="168" t="s">
        <v>372</v>
      </c>
      <c r="H242" s="169">
        <v>2.2</v>
      </c>
      <c r="I242" s="170"/>
      <c r="L242" s="165"/>
      <c r="M242" s="171"/>
      <c r="N242" s="172"/>
      <c r="O242" s="172"/>
      <c r="P242" s="172"/>
      <c r="Q242" s="172"/>
      <c r="R242" s="172"/>
      <c r="S242" s="172"/>
      <c r="T242" s="173"/>
      <c r="AT242" s="167" t="s">
        <v>167</v>
      </c>
      <c r="AU242" s="167" t="s">
        <v>85</v>
      </c>
      <c r="AV242" s="13" t="s">
        <v>85</v>
      </c>
      <c r="AW242" s="13" t="s">
        <v>32</v>
      </c>
      <c r="AX242" s="13" t="s">
        <v>76</v>
      </c>
      <c r="AY242" s="167" t="s">
        <v>159</v>
      </c>
    </row>
    <row r="243" spans="2:51" s="14" customFormat="1" ht="11.25">
      <c r="B243" s="174"/>
      <c r="D243" s="166" t="s">
        <v>167</v>
      </c>
      <c r="E243" s="175" t="s">
        <v>1</v>
      </c>
      <c r="F243" s="176" t="s">
        <v>227</v>
      </c>
      <c r="H243" s="177">
        <v>7.9</v>
      </c>
      <c r="I243" s="178"/>
      <c r="L243" s="174"/>
      <c r="M243" s="179"/>
      <c r="N243" s="180"/>
      <c r="O243" s="180"/>
      <c r="P243" s="180"/>
      <c r="Q243" s="180"/>
      <c r="R243" s="180"/>
      <c r="S243" s="180"/>
      <c r="T243" s="181"/>
      <c r="AT243" s="175" t="s">
        <v>167</v>
      </c>
      <c r="AU243" s="175" t="s">
        <v>85</v>
      </c>
      <c r="AV243" s="14" t="s">
        <v>165</v>
      </c>
      <c r="AW243" s="14" t="s">
        <v>32</v>
      </c>
      <c r="AX243" s="14" t="s">
        <v>83</v>
      </c>
      <c r="AY243" s="175" t="s">
        <v>159</v>
      </c>
    </row>
    <row r="244" spans="1:65" s="2" customFormat="1" ht="24.2" customHeight="1">
      <c r="A244" s="33"/>
      <c r="B244" s="150"/>
      <c r="C244" s="151" t="s">
        <v>373</v>
      </c>
      <c r="D244" s="151" t="s">
        <v>161</v>
      </c>
      <c r="E244" s="152" t="s">
        <v>374</v>
      </c>
      <c r="F244" s="153" t="s">
        <v>375</v>
      </c>
      <c r="G244" s="154" t="s">
        <v>190</v>
      </c>
      <c r="H244" s="155">
        <v>16.8</v>
      </c>
      <c r="I244" s="156"/>
      <c r="J244" s="157">
        <f>ROUND(I244*H244,2)</f>
        <v>0</v>
      </c>
      <c r="K244" s="158"/>
      <c r="L244" s="34"/>
      <c r="M244" s="159" t="s">
        <v>1</v>
      </c>
      <c r="N244" s="160" t="s">
        <v>41</v>
      </c>
      <c r="O244" s="59"/>
      <c r="P244" s="161">
        <f>O244*H244</f>
        <v>0</v>
      </c>
      <c r="Q244" s="161">
        <v>0.00123</v>
      </c>
      <c r="R244" s="161">
        <f>Q244*H244</f>
        <v>0.020664000000000002</v>
      </c>
      <c r="S244" s="161">
        <v>0.017</v>
      </c>
      <c r="T244" s="162">
        <f>S244*H244</f>
        <v>0.2856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165</v>
      </c>
      <c r="AT244" s="163" t="s">
        <v>161</v>
      </c>
      <c r="AU244" s="163" t="s">
        <v>85</v>
      </c>
      <c r="AY244" s="18" t="s">
        <v>159</v>
      </c>
      <c r="BE244" s="164">
        <f>IF(N244="základní",J244,0)</f>
        <v>0</v>
      </c>
      <c r="BF244" s="164">
        <f>IF(N244="snížená",J244,0)</f>
        <v>0</v>
      </c>
      <c r="BG244" s="164">
        <f>IF(N244="zákl. přenesená",J244,0)</f>
        <v>0</v>
      </c>
      <c r="BH244" s="164">
        <f>IF(N244="sníž. přenesená",J244,0)</f>
        <v>0</v>
      </c>
      <c r="BI244" s="164">
        <f>IF(N244="nulová",J244,0)</f>
        <v>0</v>
      </c>
      <c r="BJ244" s="18" t="s">
        <v>83</v>
      </c>
      <c r="BK244" s="164">
        <f>ROUND(I244*H244,2)</f>
        <v>0</v>
      </c>
      <c r="BL244" s="18" t="s">
        <v>165</v>
      </c>
      <c r="BM244" s="163" t="s">
        <v>376</v>
      </c>
    </row>
    <row r="245" spans="2:51" s="13" customFormat="1" ht="11.25">
      <c r="B245" s="165"/>
      <c r="D245" s="166" t="s">
        <v>167</v>
      </c>
      <c r="E245" s="167" t="s">
        <v>1</v>
      </c>
      <c r="F245" s="168" t="s">
        <v>377</v>
      </c>
      <c r="H245" s="169">
        <v>2.8</v>
      </c>
      <c r="I245" s="170"/>
      <c r="L245" s="165"/>
      <c r="M245" s="171"/>
      <c r="N245" s="172"/>
      <c r="O245" s="172"/>
      <c r="P245" s="172"/>
      <c r="Q245" s="172"/>
      <c r="R245" s="172"/>
      <c r="S245" s="172"/>
      <c r="T245" s="173"/>
      <c r="AT245" s="167" t="s">
        <v>167</v>
      </c>
      <c r="AU245" s="167" t="s">
        <v>85</v>
      </c>
      <c r="AV245" s="13" t="s">
        <v>85</v>
      </c>
      <c r="AW245" s="13" t="s">
        <v>32</v>
      </c>
      <c r="AX245" s="13" t="s">
        <v>76</v>
      </c>
      <c r="AY245" s="167" t="s">
        <v>159</v>
      </c>
    </row>
    <row r="246" spans="2:51" s="13" customFormat="1" ht="11.25">
      <c r="B246" s="165"/>
      <c r="D246" s="166" t="s">
        <v>167</v>
      </c>
      <c r="E246" s="167" t="s">
        <v>1</v>
      </c>
      <c r="F246" s="168" t="s">
        <v>378</v>
      </c>
      <c r="H246" s="169">
        <v>14</v>
      </c>
      <c r="I246" s="170"/>
      <c r="L246" s="165"/>
      <c r="M246" s="171"/>
      <c r="N246" s="172"/>
      <c r="O246" s="172"/>
      <c r="P246" s="172"/>
      <c r="Q246" s="172"/>
      <c r="R246" s="172"/>
      <c r="S246" s="172"/>
      <c r="T246" s="173"/>
      <c r="AT246" s="167" t="s">
        <v>167</v>
      </c>
      <c r="AU246" s="167" t="s">
        <v>85</v>
      </c>
      <c r="AV246" s="13" t="s">
        <v>85</v>
      </c>
      <c r="AW246" s="13" t="s">
        <v>32</v>
      </c>
      <c r="AX246" s="13" t="s">
        <v>76</v>
      </c>
      <c r="AY246" s="167" t="s">
        <v>159</v>
      </c>
    </row>
    <row r="247" spans="2:51" s="14" customFormat="1" ht="11.25">
      <c r="B247" s="174"/>
      <c r="D247" s="166" t="s">
        <v>167</v>
      </c>
      <c r="E247" s="175" t="s">
        <v>1</v>
      </c>
      <c r="F247" s="176" t="s">
        <v>227</v>
      </c>
      <c r="H247" s="177">
        <v>16.8</v>
      </c>
      <c r="I247" s="178"/>
      <c r="L247" s="174"/>
      <c r="M247" s="179"/>
      <c r="N247" s="180"/>
      <c r="O247" s="180"/>
      <c r="P247" s="180"/>
      <c r="Q247" s="180"/>
      <c r="R247" s="180"/>
      <c r="S247" s="180"/>
      <c r="T247" s="181"/>
      <c r="AT247" s="175" t="s">
        <v>167</v>
      </c>
      <c r="AU247" s="175" t="s">
        <v>85</v>
      </c>
      <c r="AV247" s="14" t="s">
        <v>165</v>
      </c>
      <c r="AW247" s="14" t="s">
        <v>32</v>
      </c>
      <c r="AX247" s="14" t="s">
        <v>83</v>
      </c>
      <c r="AY247" s="175" t="s">
        <v>159</v>
      </c>
    </row>
    <row r="248" spans="1:65" s="2" customFormat="1" ht="24.2" customHeight="1">
      <c r="A248" s="33"/>
      <c r="B248" s="150"/>
      <c r="C248" s="151" t="s">
        <v>379</v>
      </c>
      <c r="D248" s="151" t="s">
        <v>161</v>
      </c>
      <c r="E248" s="152" t="s">
        <v>380</v>
      </c>
      <c r="F248" s="153" t="s">
        <v>381</v>
      </c>
      <c r="G248" s="154" t="s">
        <v>190</v>
      </c>
      <c r="H248" s="155">
        <v>6</v>
      </c>
      <c r="I248" s="156"/>
      <c r="J248" s="157">
        <f>ROUND(I248*H248,2)</f>
        <v>0</v>
      </c>
      <c r="K248" s="158"/>
      <c r="L248" s="34"/>
      <c r="M248" s="159" t="s">
        <v>1</v>
      </c>
      <c r="N248" s="160" t="s">
        <v>41</v>
      </c>
      <c r="O248" s="59"/>
      <c r="P248" s="161">
        <f>O248*H248</f>
        <v>0</v>
      </c>
      <c r="Q248" s="161">
        <v>0.00128</v>
      </c>
      <c r="R248" s="161">
        <f>Q248*H248</f>
        <v>0.007680000000000001</v>
      </c>
      <c r="S248" s="161">
        <v>0.021</v>
      </c>
      <c r="T248" s="162">
        <f>S248*H248</f>
        <v>0.126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165</v>
      </c>
      <c r="AT248" s="163" t="s">
        <v>161</v>
      </c>
      <c r="AU248" s="163" t="s">
        <v>85</v>
      </c>
      <c r="AY248" s="18" t="s">
        <v>159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83</v>
      </c>
      <c r="BK248" s="164">
        <f>ROUND(I248*H248,2)</f>
        <v>0</v>
      </c>
      <c r="BL248" s="18" t="s">
        <v>165</v>
      </c>
      <c r="BM248" s="163" t="s">
        <v>382</v>
      </c>
    </row>
    <row r="249" spans="2:51" s="13" customFormat="1" ht="11.25">
      <c r="B249" s="165"/>
      <c r="D249" s="166" t="s">
        <v>167</v>
      </c>
      <c r="E249" s="167" t="s">
        <v>1</v>
      </c>
      <c r="F249" s="168" t="s">
        <v>383</v>
      </c>
      <c r="H249" s="169">
        <v>3.6</v>
      </c>
      <c r="I249" s="170"/>
      <c r="L249" s="165"/>
      <c r="M249" s="171"/>
      <c r="N249" s="172"/>
      <c r="O249" s="172"/>
      <c r="P249" s="172"/>
      <c r="Q249" s="172"/>
      <c r="R249" s="172"/>
      <c r="S249" s="172"/>
      <c r="T249" s="173"/>
      <c r="AT249" s="167" t="s">
        <v>167</v>
      </c>
      <c r="AU249" s="167" t="s">
        <v>85</v>
      </c>
      <c r="AV249" s="13" t="s">
        <v>85</v>
      </c>
      <c r="AW249" s="13" t="s">
        <v>32</v>
      </c>
      <c r="AX249" s="13" t="s">
        <v>76</v>
      </c>
      <c r="AY249" s="167" t="s">
        <v>159</v>
      </c>
    </row>
    <row r="250" spans="2:51" s="13" customFormat="1" ht="11.25">
      <c r="B250" s="165"/>
      <c r="D250" s="166" t="s">
        <v>167</v>
      </c>
      <c r="E250" s="167" t="s">
        <v>1</v>
      </c>
      <c r="F250" s="168" t="s">
        <v>384</v>
      </c>
      <c r="H250" s="169">
        <v>1.6</v>
      </c>
      <c r="I250" s="170"/>
      <c r="L250" s="165"/>
      <c r="M250" s="171"/>
      <c r="N250" s="172"/>
      <c r="O250" s="172"/>
      <c r="P250" s="172"/>
      <c r="Q250" s="172"/>
      <c r="R250" s="172"/>
      <c r="S250" s="172"/>
      <c r="T250" s="173"/>
      <c r="AT250" s="167" t="s">
        <v>167</v>
      </c>
      <c r="AU250" s="167" t="s">
        <v>85</v>
      </c>
      <c r="AV250" s="13" t="s">
        <v>85</v>
      </c>
      <c r="AW250" s="13" t="s">
        <v>32</v>
      </c>
      <c r="AX250" s="13" t="s">
        <v>76</v>
      </c>
      <c r="AY250" s="167" t="s">
        <v>159</v>
      </c>
    </row>
    <row r="251" spans="2:51" s="13" customFormat="1" ht="11.25">
      <c r="B251" s="165"/>
      <c r="D251" s="166" t="s">
        <v>167</v>
      </c>
      <c r="E251" s="167" t="s">
        <v>1</v>
      </c>
      <c r="F251" s="168" t="s">
        <v>385</v>
      </c>
      <c r="H251" s="169">
        <v>0.8</v>
      </c>
      <c r="I251" s="170"/>
      <c r="L251" s="165"/>
      <c r="M251" s="171"/>
      <c r="N251" s="172"/>
      <c r="O251" s="172"/>
      <c r="P251" s="172"/>
      <c r="Q251" s="172"/>
      <c r="R251" s="172"/>
      <c r="S251" s="172"/>
      <c r="T251" s="173"/>
      <c r="AT251" s="167" t="s">
        <v>167</v>
      </c>
      <c r="AU251" s="167" t="s">
        <v>85</v>
      </c>
      <c r="AV251" s="13" t="s">
        <v>85</v>
      </c>
      <c r="AW251" s="13" t="s">
        <v>32</v>
      </c>
      <c r="AX251" s="13" t="s">
        <v>76</v>
      </c>
      <c r="AY251" s="167" t="s">
        <v>159</v>
      </c>
    </row>
    <row r="252" spans="2:51" s="14" customFormat="1" ht="11.25">
      <c r="B252" s="174"/>
      <c r="D252" s="166" t="s">
        <v>167</v>
      </c>
      <c r="E252" s="175" t="s">
        <v>1</v>
      </c>
      <c r="F252" s="176" t="s">
        <v>227</v>
      </c>
      <c r="H252" s="177">
        <v>6</v>
      </c>
      <c r="I252" s="178"/>
      <c r="L252" s="174"/>
      <c r="M252" s="179"/>
      <c r="N252" s="180"/>
      <c r="O252" s="180"/>
      <c r="P252" s="180"/>
      <c r="Q252" s="180"/>
      <c r="R252" s="180"/>
      <c r="S252" s="180"/>
      <c r="T252" s="181"/>
      <c r="AT252" s="175" t="s">
        <v>167</v>
      </c>
      <c r="AU252" s="175" t="s">
        <v>85</v>
      </c>
      <c r="AV252" s="14" t="s">
        <v>165</v>
      </c>
      <c r="AW252" s="14" t="s">
        <v>32</v>
      </c>
      <c r="AX252" s="14" t="s">
        <v>83</v>
      </c>
      <c r="AY252" s="175" t="s">
        <v>159</v>
      </c>
    </row>
    <row r="253" spans="1:65" s="2" customFormat="1" ht="24.2" customHeight="1">
      <c r="A253" s="33"/>
      <c r="B253" s="150"/>
      <c r="C253" s="151" t="s">
        <v>386</v>
      </c>
      <c r="D253" s="151" t="s">
        <v>161</v>
      </c>
      <c r="E253" s="152" t="s">
        <v>387</v>
      </c>
      <c r="F253" s="153" t="s">
        <v>388</v>
      </c>
      <c r="G253" s="154" t="s">
        <v>190</v>
      </c>
      <c r="H253" s="155">
        <v>3.2</v>
      </c>
      <c r="I253" s="156"/>
      <c r="J253" s="157">
        <f>ROUND(I253*H253,2)</f>
        <v>0</v>
      </c>
      <c r="K253" s="158"/>
      <c r="L253" s="34"/>
      <c r="M253" s="159" t="s">
        <v>1</v>
      </c>
      <c r="N253" s="160" t="s">
        <v>41</v>
      </c>
      <c r="O253" s="59"/>
      <c r="P253" s="161">
        <f>O253*H253</f>
        <v>0</v>
      </c>
      <c r="Q253" s="161">
        <v>0.00147</v>
      </c>
      <c r="R253" s="161">
        <f>Q253*H253</f>
        <v>0.004704</v>
      </c>
      <c r="S253" s="161">
        <v>0.039</v>
      </c>
      <c r="T253" s="162">
        <f>S253*H253</f>
        <v>0.12480000000000001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165</v>
      </c>
      <c r="AT253" s="163" t="s">
        <v>161</v>
      </c>
      <c r="AU253" s="163" t="s">
        <v>85</v>
      </c>
      <c r="AY253" s="18" t="s">
        <v>159</v>
      </c>
      <c r="BE253" s="164">
        <f>IF(N253="základní",J253,0)</f>
        <v>0</v>
      </c>
      <c r="BF253" s="164">
        <f>IF(N253="snížená",J253,0)</f>
        <v>0</v>
      </c>
      <c r="BG253" s="164">
        <f>IF(N253="zákl. přenesená",J253,0)</f>
        <v>0</v>
      </c>
      <c r="BH253" s="164">
        <f>IF(N253="sníž. přenesená",J253,0)</f>
        <v>0</v>
      </c>
      <c r="BI253" s="164">
        <f>IF(N253="nulová",J253,0)</f>
        <v>0</v>
      </c>
      <c r="BJ253" s="18" t="s">
        <v>83</v>
      </c>
      <c r="BK253" s="164">
        <f>ROUND(I253*H253,2)</f>
        <v>0</v>
      </c>
      <c r="BL253" s="18" t="s">
        <v>165</v>
      </c>
      <c r="BM253" s="163" t="s">
        <v>389</v>
      </c>
    </row>
    <row r="254" spans="2:51" s="13" customFormat="1" ht="11.25">
      <c r="B254" s="165"/>
      <c r="D254" s="166" t="s">
        <v>167</v>
      </c>
      <c r="E254" s="167" t="s">
        <v>1</v>
      </c>
      <c r="F254" s="168" t="s">
        <v>390</v>
      </c>
      <c r="H254" s="169">
        <v>0.4</v>
      </c>
      <c r="I254" s="170"/>
      <c r="L254" s="165"/>
      <c r="M254" s="171"/>
      <c r="N254" s="172"/>
      <c r="O254" s="172"/>
      <c r="P254" s="172"/>
      <c r="Q254" s="172"/>
      <c r="R254" s="172"/>
      <c r="S254" s="172"/>
      <c r="T254" s="173"/>
      <c r="AT254" s="167" t="s">
        <v>167</v>
      </c>
      <c r="AU254" s="167" t="s">
        <v>85</v>
      </c>
      <c r="AV254" s="13" t="s">
        <v>85</v>
      </c>
      <c r="AW254" s="13" t="s">
        <v>32</v>
      </c>
      <c r="AX254" s="13" t="s">
        <v>76</v>
      </c>
      <c r="AY254" s="167" t="s">
        <v>159</v>
      </c>
    </row>
    <row r="255" spans="2:51" s="13" customFormat="1" ht="11.25">
      <c r="B255" s="165"/>
      <c r="D255" s="166" t="s">
        <v>167</v>
      </c>
      <c r="E255" s="167" t="s">
        <v>1</v>
      </c>
      <c r="F255" s="168" t="s">
        <v>391</v>
      </c>
      <c r="H255" s="169">
        <v>1.6</v>
      </c>
      <c r="I255" s="170"/>
      <c r="L255" s="165"/>
      <c r="M255" s="171"/>
      <c r="N255" s="172"/>
      <c r="O255" s="172"/>
      <c r="P255" s="172"/>
      <c r="Q255" s="172"/>
      <c r="R255" s="172"/>
      <c r="S255" s="172"/>
      <c r="T255" s="173"/>
      <c r="AT255" s="167" t="s">
        <v>167</v>
      </c>
      <c r="AU255" s="167" t="s">
        <v>85</v>
      </c>
      <c r="AV255" s="13" t="s">
        <v>85</v>
      </c>
      <c r="AW255" s="13" t="s">
        <v>32</v>
      </c>
      <c r="AX255" s="13" t="s">
        <v>76</v>
      </c>
      <c r="AY255" s="167" t="s">
        <v>159</v>
      </c>
    </row>
    <row r="256" spans="2:51" s="13" customFormat="1" ht="11.25">
      <c r="B256" s="165"/>
      <c r="D256" s="166" t="s">
        <v>167</v>
      </c>
      <c r="E256" s="167" t="s">
        <v>1</v>
      </c>
      <c r="F256" s="168" t="s">
        <v>392</v>
      </c>
      <c r="H256" s="169">
        <v>1.2</v>
      </c>
      <c r="I256" s="170"/>
      <c r="L256" s="165"/>
      <c r="M256" s="171"/>
      <c r="N256" s="172"/>
      <c r="O256" s="172"/>
      <c r="P256" s="172"/>
      <c r="Q256" s="172"/>
      <c r="R256" s="172"/>
      <c r="S256" s="172"/>
      <c r="T256" s="173"/>
      <c r="AT256" s="167" t="s">
        <v>167</v>
      </c>
      <c r="AU256" s="167" t="s">
        <v>85</v>
      </c>
      <c r="AV256" s="13" t="s">
        <v>85</v>
      </c>
      <c r="AW256" s="13" t="s">
        <v>32</v>
      </c>
      <c r="AX256" s="13" t="s">
        <v>76</v>
      </c>
      <c r="AY256" s="167" t="s">
        <v>159</v>
      </c>
    </row>
    <row r="257" spans="2:51" s="14" customFormat="1" ht="11.25">
      <c r="B257" s="174"/>
      <c r="D257" s="166" t="s">
        <v>167</v>
      </c>
      <c r="E257" s="175" t="s">
        <v>1</v>
      </c>
      <c r="F257" s="176" t="s">
        <v>227</v>
      </c>
      <c r="H257" s="177">
        <v>3.2</v>
      </c>
      <c r="I257" s="178"/>
      <c r="L257" s="174"/>
      <c r="M257" s="179"/>
      <c r="N257" s="180"/>
      <c r="O257" s="180"/>
      <c r="P257" s="180"/>
      <c r="Q257" s="180"/>
      <c r="R257" s="180"/>
      <c r="S257" s="180"/>
      <c r="T257" s="181"/>
      <c r="AT257" s="175" t="s">
        <v>167</v>
      </c>
      <c r="AU257" s="175" t="s">
        <v>85</v>
      </c>
      <c r="AV257" s="14" t="s">
        <v>165</v>
      </c>
      <c r="AW257" s="14" t="s">
        <v>32</v>
      </c>
      <c r="AX257" s="14" t="s">
        <v>83</v>
      </c>
      <c r="AY257" s="175" t="s">
        <v>159</v>
      </c>
    </row>
    <row r="258" spans="1:65" s="2" customFormat="1" ht="24.2" customHeight="1">
      <c r="A258" s="33"/>
      <c r="B258" s="150"/>
      <c r="C258" s="151" t="s">
        <v>393</v>
      </c>
      <c r="D258" s="151" t="s">
        <v>161</v>
      </c>
      <c r="E258" s="152" t="s">
        <v>394</v>
      </c>
      <c r="F258" s="153" t="s">
        <v>395</v>
      </c>
      <c r="G258" s="154" t="s">
        <v>190</v>
      </c>
      <c r="H258" s="155">
        <v>0.4</v>
      </c>
      <c r="I258" s="156"/>
      <c r="J258" s="157">
        <f>ROUND(I258*H258,2)</f>
        <v>0</v>
      </c>
      <c r="K258" s="158"/>
      <c r="L258" s="34"/>
      <c r="M258" s="159" t="s">
        <v>1</v>
      </c>
      <c r="N258" s="160" t="s">
        <v>41</v>
      </c>
      <c r="O258" s="59"/>
      <c r="P258" s="161">
        <f>O258*H258</f>
        <v>0</v>
      </c>
      <c r="Q258" s="161">
        <v>0.00279</v>
      </c>
      <c r="R258" s="161">
        <f>Q258*H258</f>
        <v>0.001116</v>
      </c>
      <c r="S258" s="161">
        <v>0.056</v>
      </c>
      <c r="T258" s="162">
        <f>S258*H258</f>
        <v>0.022400000000000003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165</v>
      </c>
      <c r="AT258" s="163" t="s">
        <v>161</v>
      </c>
      <c r="AU258" s="163" t="s">
        <v>85</v>
      </c>
      <c r="AY258" s="18" t="s">
        <v>159</v>
      </c>
      <c r="BE258" s="164">
        <f>IF(N258="základní",J258,0)</f>
        <v>0</v>
      </c>
      <c r="BF258" s="164">
        <f>IF(N258="snížená",J258,0)</f>
        <v>0</v>
      </c>
      <c r="BG258" s="164">
        <f>IF(N258="zákl. přenesená",J258,0)</f>
        <v>0</v>
      </c>
      <c r="BH258" s="164">
        <f>IF(N258="sníž. přenesená",J258,0)</f>
        <v>0</v>
      </c>
      <c r="BI258" s="164">
        <f>IF(N258="nulová",J258,0)</f>
        <v>0</v>
      </c>
      <c r="BJ258" s="18" t="s">
        <v>83</v>
      </c>
      <c r="BK258" s="164">
        <f>ROUND(I258*H258,2)</f>
        <v>0</v>
      </c>
      <c r="BL258" s="18" t="s">
        <v>165</v>
      </c>
      <c r="BM258" s="163" t="s">
        <v>396</v>
      </c>
    </row>
    <row r="259" spans="2:51" s="13" customFormat="1" ht="11.25">
      <c r="B259" s="165"/>
      <c r="D259" s="166" t="s">
        <v>167</v>
      </c>
      <c r="E259" s="167" t="s">
        <v>1</v>
      </c>
      <c r="F259" s="168" t="s">
        <v>397</v>
      </c>
      <c r="H259" s="169">
        <v>0.4</v>
      </c>
      <c r="I259" s="170"/>
      <c r="L259" s="165"/>
      <c r="M259" s="171"/>
      <c r="N259" s="172"/>
      <c r="O259" s="172"/>
      <c r="P259" s="172"/>
      <c r="Q259" s="172"/>
      <c r="R259" s="172"/>
      <c r="S259" s="172"/>
      <c r="T259" s="173"/>
      <c r="AT259" s="167" t="s">
        <v>167</v>
      </c>
      <c r="AU259" s="167" t="s">
        <v>85</v>
      </c>
      <c r="AV259" s="13" t="s">
        <v>85</v>
      </c>
      <c r="AW259" s="13" t="s">
        <v>32</v>
      </c>
      <c r="AX259" s="13" t="s">
        <v>83</v>
      </c>
      <c r="AY259" s="167" t="s">
        <v>159</v>
      </c>
    </row>
    <row r="260" spans="1:65" s="2" customFormat="1" ht="24.2" customHeight="1">
      <c r="A260" s="33"/>
      <c r="B260" s="150"/>
      <c r="C260" s="151" t="s">
        <v>398</v>
      </c>
      <c r="D260" s="151" t="s">
        <v>161</v>
      </c>
      <c r="E260" s="152" t="s">
        <v>399</v>
      </c>
      <c r="F260" s="153" t="s">
        <v>400</v>
      </c>
      <c r="G260" s="154" t="s">
        <v>190</v>
      </c>
      <c r="H260" s="155">
        <v>0.4</v>
      </c>
      <c r="I260" s="156"/>
      <c r="J260" s="157">
        <f>ROUND(I260*H260,2)</f>
        <v>0</v>
      </c>
      <c r="K260" s="158"/>
      <c r="L260" s="34"/>
      <c r="M260" s="159" t="s">
        <v>1</v>
      </c>
      <c r="N260" s="160" t="s">
        <v>41</v>
      </c>
      <c r="O260" s="59"/>
      <c r="P260" s="161">
        <f>O260*H260</f>
        <v>0</v>
      </c>
      <c r="Q260" s="161">
        <v>0.00316</v>
      </c>
      <c r="R260" s="161">
        <f>Q260*H260</f>
        <v>0.0012640000000000001</v>
      </c>
      <c r="S260" s="161">
        <v>0.069</v>
      </c>
      <c r="T260" s="162">
        <f>S260*H260</f>
        <v>0.027600000000000003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165</v>
      </c>
      <c r="AT260" s="163" t="s">
        <v>161</v>
      </c>
      <c r="AU260" s="163" t="s">
        <v>85</v>
      </c>
      <c r="AY260" s="18" t="s">
        <v>159</v>
      </c>
      <c r="BE260" s="164">
        <f>IF(N260="základní",J260,0)</f>
        <v>0</v>
      </c>
      <c r="BF260" s="164">
        <f>IF(N260="snížená",J260,0)</f>
        <v>0</v>
      </c>
      <c r="BG260" s="164">
        <f>IF(N260="zákl. přenesená",J260,0)</f>
        <v>0</v>
      </c>
      <c r="BH260" s="164">
        <f>IF(N260="sníž. přenesená",J260,0)</f>
        <v>0</v>
      </c>
      <c r="BI260" s="164">
        <f>IF(N260="nulová",J260,0)</f>
        <v>0</v>
      </c>
      <c r="BJ260" s="18" t="s">
        <v>83</v>
      </c>
      <c r="BK260" s="164">
        <f>ROUND(I260*H260,2)</f>
        <v>0</v>
      </c>
      <c r="BL260" s="18" t="s">
        <v>165</v>
      </c>
      <c r="BM260" s="163" t="s">
        <v>401</v>
      </c>
    </row>
    <row r="261" spans="2:51" s="13" customFormat="1" ht="11.25">
      <c r="B261" s="165"/>
      <c r="D261" s="166" t="s">
        <v>167</v>
      </c>
      <c r="E261" s="167" t="s">
        <v>1</v>
      </c>
      <c r="F261" s="168" t="s">
        <v>390</v>
      </c>
      <c r="H261" s="169">
        <v>0.4</v>
      </c>
      <c r="I261" s="170"/>
      <c r="L261" s="165"/>
      <c r="M261" s="171"/>
      <c r="N261" s="172"/>
      <c r="O261" s="172"/>
      <c r="P261" s="172"/>
      <c r="Q261" s="172"/>
      <c r="R261" s="172"/>
      <c r="S261" s="172"/>
      <c r="T261" s="173"/>
      <c r="AT261" s="167" t="s">
        <v>167</v>
      </c>
      <c r="AU261" s="167" t="s">
        <v>85</v>
      </c>
      <c r="AV261" s="13" t="s">
        <v>85</v>
      </c>
      <c r="AW261" s="13" t="s">
        <v>32</v>
      </c>
      <c r="AX261" s="13" t="s">
        <v>83</v>
      </c>
      <c r="AY261" s="167" t="s">
        <v>159</v>
      </c>
    </row>
    <row r="262" spans="1:65" s="2" customFormat="1" ht="24.2" customHeight="1">
      <c r="A262" s="33"/>
      <c r="B262" s="150"/>
      <c r="C262" s="151" t="s">
        <v>402</v>
      </c>
      <c r="D262" s="151" t="s">
        <v>161</v>
      </c>
      <c r="E262" s="152" t="s">
        <v>403</v>
      </c>
      <c r="F262" s="153" t="s">
        <v>404</v>
      </c>
      <c r="G262" s="154" t="s">
        <v>190</v>
      </c>
      <c r="H262" s="155">
        <v>0.8</v>
      </c>
      <c r="I262" s="156"/>
      <c r="J262" s="157">
        <f>ROUND(I262*H262,2)</f>
        <v>0</v>
      </c>
      <c r="K262" s="158"/>
      <c r="L262" s="34"/>
      <c r="M262" s="159" t="s">
        <v>1</v>
      </c>
      <c r="N262" s="160" t="s">
        <v>41</v>
      </c>
      <c r="O262" s="59"/>
      <c r="P262" s="161">
        <f>O262*H262</f>
        <v>0</v>
      </c>
      <c r="Q262" s="161">
        <v>0.0045</v>
      </c>
      <c r="R262" s="161">
        <f>Q262*H262</f>
        <v>0.0036</v>
      </c>
      <c r="S262" s="161">
        <v>0.27</v>
      </c>
      <c r="T262" s="162">
        <f>S262*H262</f>
        <v>0.21600000000000003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165</v>
      </c>
      <c r="AT262" s="163" t="s">
        <v>161</v>
      </c>
      <c r="AU262" s="163" t="s">
        <v>85</v>
      </c>
      <c r="AY262" s="18" t="s">
        <v>159</v>
      </c>
      <c r="BE262" s="164">
        <f>IF(N262="základní",J262,0)</f>
        <v>0</v>
      </c>
      <c r="BF262" s="164">
        <f>IF(N262="snížená",J262,0)</f>
        <v>0</v>
      </c>
      <c r="BG262" s="164">
        <f>IF(N262="zákl. přenesená",J262,0)</f>
        <v>0</v>
      </c>
      <c r="BH262" s="164">
        <f>IF(N262="sníž. přenesená",J262,0)</f>
        <v>0</v>
      </c>
      <c r="BI262" s="164">
        <f>IF(N262="nulová",J262,0)</f>
        <v>0</v>
      </c>
      <c r="BJ262" s="18" t="s">
        <v>83</v>
      </c>
      <c r="BK262" s="164">
        <f>ROUND(I262*H262,2)</f>
        <v>0</v>
      </c>
      <c r="BL262" s="18" t="s">
        <v>165</v>
      </c>
      <c r="BM262" s="163" t="s">
        <v>405</v>
      </c>
    </row>
    <row r="263" spans="2:51" s="13" customFormat="1" ht="11.25">
      <c r="B263" s="165"/>
      <c r="D263" s="166" t="s">
        <v>167</v>
      </c>
      <c r="E263" s="167" t="s">
        <v>1</v>
      </c>
      <c r="F263" s="168" t="s">
        <v>406</v>
      </c>
      <c r="H263" s="169">
        <v>0.8</v>
      </c>
      <c r="I263" s="170"/>
      <c r="L263" s="165"/>
      <c r="M263" s="171"/>
      <c r="N263" s="172"/>
      <c r="O263" s="172"/>
      <c r="P263" s="172"/>
      <c r="Q263" s="172"/>
      <c r="R263" s="172"/>
      <c r="S263" s="172"/>
      <c r="T263" s="173"/>
      <c r="AT263" s="167" t="s">
        <v>167</v>
      </c>
      <c r="AU263" s="167" t="s">
        <v>85</v>
      </c>
      <c r="AV263" s="13" t="s">
        <v>85</v>
      </c>
      <c r="AW263" s="13" t="s">
        <v>32</v>
      </c>
      <c r="AX263" s="13" t="s">
        <v>83</v>
      </c>
      <c r="AY263" s="167" t="s">
        <v>159</v>
      </c>
    </row>
    <row r="264" spans="1:65" s="2" customFormat="1" ht="24.2" customHeight="1">
      <c r="A264" s="33"/>
      <c r="B264" s="150"/>
      <c r="C264" s="151" t="s">
        <v>407</v>
      </c>
      <c r="D264" s="151" t="s">
        <v>161</v>
      </c>
      <c r="E264" s="152" t="s">
        <v>408</v>
      </c>
      <c r="F264" s="153" t="s">
        <v>409</v>
      </c>
      <c r="G264" s="154" t="s">
        <v>164</v>
      </c>
      <c r="H264" s="155">
        <v>123.66</v>
      </c>
      <c r="I264" s="156"/>
      <c r="J264" s="157">
        <f>ROUND(I264*H264,2)</f>
        <v>0</v>
      </c>
      <c r="K264" s="158"/>
      <c r="L264" s="34"/>
      <c r="M264" s="159" t="s">
        <v>1</v>
      </c>
      <c r="N264" s="160" t="s">
        <v>41</v>
      </c>
      <c r="O264" s="59"/>
      <c r="P264" s="161">
        <f>O264*H264</f>
        <v>0</v>
      </c>
      <c r="Q264" s="161">
        <v>0</v>
      </c>
      <c r="R264" s="161">
        <f>Q264*H264</f>
        <v>0</v>
      </c>
      <c r="S264" s="161">
        <v>0.068</v>
      </c>
      <c r="T264" s="162">
        <f>S264*H264</f>
        <v>8.40888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165</v>
      </c>
      <c r="AT264" s="163" t="s">
        <v>161</v>
      </c>
      <c r="AU264" s="163" t="s">
        <v>85</v>
      </c>
      <c r="AY264" s="18" t="s">
        <v>159</v>
      </c>
      <c r="BE264" s="164">
        <f>IF(N264="základní",J264,0)</f>
        <v>0</v>
      </c>
      <c r="BF264" s="164">
        <f>IF(N264="snížená",J264,0)</f>
        <v>0</v>
      </c>
      <c r="BG264" s="164">
        <f>IF(N264="zákl. přenesená",J264,0)</f>
        <v>0</v>
      </c>
      <c r="BH264" s="164">
        <f>IF(N264="sníž. přenesená",J264,0)</f>
        <v>0</v>
      </c>
      <c r="BI264" s="164">
        <f>IF(N264="nulová",J264,0)</f>
        <v>0</v>
      </c>
      <c r="BJ264" s="18" t="s">
        <v>83</v>
      </c>
      <c r="BK264" s="164">
        <f>ROUND(I264*H264,2)</f>
        <v>0</v>
      </c>
      <c r="BL264" s="18" t="s">
        <v>165</v>
      </c>
      <c r="BM264" s="163" t="s">
        <v>410</v>
      </c>
    </row>
    <row r="265" spans="2:51" s="13" customFormat="1" ht="22.5">
      <c r="B265" s="165"/>
      <c r="D265" s="166" t="s">
        <v>167</v>
      </c>
      <c r="E265" s="167" t="s">
        <v>1</v>
      </c>
      <c r="F265" s="168" t="s">
        <v>411</v>
      </c>
      <c r="H265" s="169">
        <v>119.66</v>
      </c>
      <c r="I265" s="170"/>
      <c r="L265" s="165"/>
      <c r="M265" s="171"/>
      <c r="N265" s="172"/>
      <c r="O265" s="172"/>
      <c r="P265" s="172"/>
      <c r="Q265" s="172"/>
      <c r="R265" s="172"/>
      <c r="S265" s="172"/>
      <c r="T265" s="173"/>
      <c r="AT265" s="167" t="s">
        <v>167</v>
      </c>
      <c r="AU265" s="167" t="s">
        <v>85</v>
      </c>
      <c r="AV265" s="13" t="s">
        <v>85</v>
      </c>
      <c r="AW265" s="13" t="s">
        <v>32</v>
      </c>
      <c r="AX265" s="13" t="s">
        <v>76</v>
      </c>
      <c r="AY265" s="167" t="s">
        <v>159</v>
      </c>
    </row>
    <row r="266" spans="2:51" s="13" customFormat="1" ht="11.25">
      <c r="B266" s="165"/>
      <c r="D266" s="166" t="s">
        <v>167</v>
      </c>
      <c r="E266" s="167" t="s">
        <v>1</v>
      </c>
      <c r="F266" s="168" t="s">
        <v>412</v>
      </c>
      <c r="H266" s="169">
        <v>4</v>
      </c>
      <c r="I266" s="170"/>
      <c r="L266" s="165"/>
      <c r="M266" s="171"/>
      <c r="N266" s="172"/>
      <c r="O266" s="172"/>
      <c r="P266" s="172"/>
      <c r="Q266" s="172"/>
      <c r="R266" s="172"/>
      <c r="S266" s="172"/>
      <c r="T266" s="173"/>
      <c r="AT266" s="167" t="s">
        <v>167</v>
      </c>
      <c r="AU266" s="167" t="s">
        <v>85</v>
      </c>
      <c r="AV266" s="13" t="s">
        <v>85</v>
      </c>
      <c r="AW266" s="13" t="s">
        <v>32</v>
      </c>
      <c r="AX266" s="13" t="s">
        <v>76</v>
      </c>
      <c r="AY266" s="167" t="s">
        <v>159</v>
      </c>
    </row>
    <row r="267" spans="2:51" s="14" customFormat="1" ht="11.25">
      <c r="B267" s="174"/>
      <c r="D267" s="166" t="s">
        <v>167</v>
      </c>
      <c r="E267" s="175" t="s">
        <v>1</v>
      </c>
      <c r="F267" s="176" t="s">
        <v>227</v>
      </c>
      <c r="H267" s="177">
        <v>123.66</v>
      </c>
      <c r="I267" s="178"/>
      <c r="L267" s="174"/>
      <c r="M267" s="179"/>
      <c r="N267" s="180"/>
      <c r="O267" s="180"/>
      <c r="P267" s="180"/>
      <c r="Q267" s="180"/>
      <c r="R267" s="180"/>
      <c r="S267" s="180"/>
      <c r="T267" s="181"/>
      <c r="AT267" s="175" t="s">
        <v>167</v>
      </c>
      <c r="AU267" s="175" t="s">
        <v>85</v>
      </c>
      <c r="AV267" s="14" t="s">
        <v>165</v>
      </c>
      <c r="AW267" s="14" t="s">
        <v>32</v>
      </c>
      <c r="AX267" s="14" t="s">
        <v>83</v>
      </c>
      <c r="AY267" s="175" t="s">
        <v>159</v>
      </c>
    </row>
    <row r="268" spans="2:63" s="12" customFormat="1" ht="22.9" customHeight="1">
      <c r="B268" s="137"/>
      <c r="D268" s="138" t="s">
        <v>75</v>
      </c>
      <c r="E268" s="148" t="s">
        <v>413</v>
      </c>
      <c r="F268" s="148" t="s">
        <v>414</v>
      </c>
      <c r="I268" s="140"/>
      <c r="J268" s="149">
        <f>BK268</f>
        <v>0</v>
      </c>
      <c r="L268" s="137"/>
      <c r="M268" s="142"/>
      <c r="N268" s="143"/>
      <c r="O268" s="143"/>
      <c r="P268" s="144">
        <f>SUM(P269:P283)</f>
        <v>0</v>
      </c>
      <c r="Q268" s="143"/>
      <c r="R268" s="144">
        <f>SUM(R269:R283)</f>
        <v>0</v>
      </c>
      <c r="S268" s="143"/>
      <c r="T268" s="145">
        <f>SUM(T269:T283)</f>
        <v>0</v>
      </c>
      <c r="AR268" s="138" t="s">
        <v>83</v>
      </c>
      <c r="AT268" s="146" t="s">
        <v>75</v>
      </c>
      <c r="AU268" s="146" t="s">
        <v>83</v>
      </c>
      <c r="AY268" s="138" t="s">
        <v>159</v>
      </c>
      <c r="BK268" s="147">
        <f>SUM(BK269:BK283)</f>
        <v>0</v>
      </c>
    </row>
    <row r="269" spans="1:65" s="2" customFormat="1" ht="24.2" customHeight="1">
      <c r="A269" s="33"/>
      <c r="B269" s="150"/>
      <c r="C269" s="151" t="s">
        <v>415</v>
      </c>
      <c r="D269" s="151" t="s">
        <v>161</v>
      </c>
      <c r="E269" s="152" t="s">
        <v>416</v>
      </c>
      <c r="F269" s="153" t="s">
        <v>417</v>
      </c>
      <c r="G269" s="154" t="s">
        <v>204</v>
      </c>
      <c r="H269" s="155">
        <v>577.234</v>
      </c>
      <c r="I269" s="156"/>
      <c r="J269" s="157">
        <f>ROUND(I269*H269,2)</f>
        <v>0</v>
      </c>
      <c r="K269" s="158"/>
      <c r="L269" s="34"/>
      <c r="M269" s="159" t="s">
        <v>1</v>
      </c>
      <c r="N269" s="160" t="s">
        <v>41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165</v>
      </c>
      <c r="AT269" s="163" t="s">
        <v>161</v>
      </c>
      <c r="AU269" s="163" t="s">
        <v>85</v>
      </c>
      <c r="AY269" s="18" t="s">
        <v>159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83</v>
      </c>
      <c r="BK269" s="164">
        <f>ROUND(I269*H269,2)</f>
        <v>0</v>
      </c>
      <c r="BL269" s="18" t="s">
        <v>165</v>
      </c>
      <c r="BM269" s="163" t="s">
        <v>418</v>
      </c>
    </row>
    <row r="270" spans="1:65" s="2" customFormat="1" ht="24.2" customHeight="1">
      <c r="A270" s="33"/>
      <c r="B270" s="150"/>
      <c r="C270" s="151" t="s">
        <v>419</v>
      </c>
      <c r="D270" s="151" t="s">
        <v>161</v>
      </c>
      <c r="E270" s="152" t="s">
        <v>416</v>
      </c>
      <c r="F270" s="153" t="s">
        <v>417</v>
      </c>
      <c r="G270" s="154" t="s">
        <v>204</v>
      </c>
      <c r="H270" s="155">
        <v>577.234</v>
      </c>
      <c r="I270" s="156"/>
      <c r="J270" s="157">
        <f>ROUND(I270*H270,2)</f>
        <v>0</v>
      </c>
      <c r="K270" s="158"/>
      <c r="L270" s="34"/>
      <c r="M270" s="159" t="s">
        <v>1</v>
      </c>
      <c r="N270" s="160" t="s">
        <v>41</v>
      </c>
      <c r="O270" s="59"/>
      <c r="P270" s="161">
        <f>O270*H270</f>
        <v>0</v>
      </c>
      <c r="Q270" s="161">
        <v>0</v>
      </c>
      <c r="R270" s="161">
        <f>Q270*H270</f>
        <v>0</v>
      </c>
      <c r="S270" s="161">
        <v>0</v>
      </c>
      <c r="T270" s="16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165</v>
      </c>
      <c r="AT270" s="163" t="s">
        <v>161</v>
      </c>
      <c r="AU270" s="163" t="s">
        <v>85</v>
      </c>
      <c r="AY270" s="18" t="s">
        <v>159</v>
      </c>
      <c r="BE270" s="164">
        <f>IF(N270="základní",J270,0)</f>
        <v>0</v>
      </c>
      <c r="BF270" s="164">
        <f>IF(N270="snížená",J270,0)</f>
        <v>0</v>
      </c>
      <c r="BG270" s="164">
        <f>IF(N270="zákl. přenesená",J270,0)</f>
        <v>0</v>
      </c>
      <c r="BH270" s="164">
        <f>IF(N270="sníž. přenesená",J270,0)</f>
        <v>0</v>
      </c>
      <c r="BI270" s="164">
        <f>IF(N270="nulová",J270,0)</f>
        <v>0</v>
      </c>
      <c r="BJ270" s="18" t="s">
        <v>83</v>
      </c>
      <c r="BK270" s="164">
        <f>ROUND(I270*H270,2)</f>
        <v>0</v>
      </c>
      <c r="BL270" s="18" t="s">
        <v>165</v>
      </c>
      <c r="BM270" s="163" t="s">
        <v>420</v>
      </c>
    </row>
    <row r="271" spans="1:65" s="2" customFormat="1" ht="16.5" customHeight="1">
      <c r="A271" s="33"/>
      <c r="B271" s="150"/>
      <c r="C271" s="151" t="s">
        <v>421</v>
      </c>
      <c r="D271" s="151" t="s">
        <v>161</v>
      </c>
      <c r="E271" s="152" t="s">
        <v>422</v>
      </c>
      <c r="F271" s="153" t="s">
        <v>423</v>
      </c>
      <c r="G271" s="154" t="s">
        <v>190</v>
      </c>
      <c r="H271" s="155">
        <v>11</v>
      </c>
      <c r="I271" s="156"/>
      <c r="J271" s="157">
        <f>ROUND(I271*H271,2)</f>
        <v>0</v>
      </c>
      <c r="K271" s="158"/>
      <c r="L271" s="34"/>
      <c r="M271" s="159" t="s">
        <v>1</v>
      </c>
      <c r="N271" s="160" t="s">
        <v>41</v>
      </c>
      <c r="O271" s="59"/>
      <c r="P271" s="161">
        <f>O271*H271</f>
        <v>0</v>
      </c>
      <c r="Q271" s="161">
        <v>0</v>
      </c>
      <c r="R271" s="161">
        <f>Q271*H271</f>
        <v>0</v>
      </c>
      <c r="S271" s="161">
        <v>0</v>
      </c>
      <c r="T271" s="162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165</v>
      </c>
      <c r="AT271" s="163" t="s">
        <v>161</v>
      </c>
      <c r="AU271" s="163" t="s">
        <v>85</v>
      </c>
      <c r="AY271" s="18" t="s">
        <v>159</v>
      </c>
      <c r="BE271" s="164">
        <f>IF(N271="základní",J271,0)</f>
        <v>0</v>
      </c>
      <c r="BF271" s="164">
        <f>IF(N271="snížená",J271,0)</f>
        <v>0</v>
      </c>
      <c r="BG271" s="164">
        <f>IF(N271="zákl. přenesená",J271,0)</f>
        <v>0</v>
      </c>
      <c r="BH271" s="164">
        <f>IF(N271="sníž. přenesená",J271,0)</f>
        <v>0</v>
      </c>
      <c r="BI271" s="164">
        <f>IF(N271="nulová",J271,0)</f>
        <v>0</v>
      </c>
      <c r="BJ271" s="18" t="s">
        <v>83</v>
      </c>
      <c r="BK271" s="164">
        <f>ROUND(I271*H271,2)</f>
        <v>0</v>
      </c>
      <c r="BL271" s="18" t="s">
        <v>165</v>
      </c>
      <c r="BM271" s="163" t="s">
        <v>424</v>
      </c>
    </row>
    <row r="272" spans="1:65" s="2" customFormat="1" ht="24.2" customHeight="1">
      <c r="A272" s="33"/>
      <c r="B272" s="150"/>
      <c r="C272" s="151" t="s">
        <v>425</v>
      </c>
      <c r="D272" s="151" t="s">
        <v>161</v>
      </c>
      <c r="E272" s="152" t="s">
        <v>426</v>
      </c>
      <c r="F272" s="153" t="s">
        <v>427</v>
      </c>
      <c r="G272" s="154" t="s">
        <v>190</v>
      </c>
      <c r="H272" s="155">
        <v>660</v>
      </c>
      <c r="I272" s="156"/>
      <c r="J272" s="157">
        <f>ROUND(I272*H272,2)</f>
        <v>0</v>
      </c>
      <c r="K272" s="158"/>
      <c r="L272" s="34"/>
      <c r="M272" s="159" t="s">
        <v>1</v>
      </c>
      <c r="N272" s="160" t="s">
        <v>41</v>
      </c>
      <c r="O272" s="59"/>
      <c r="P272" s="161">
        <f>O272*H272</f>
        <v>0</v>
      </c>
      <c r="Q272" s="161">
        <v>0</v>
      </c>
      <c r="R272" s="161">
        <f>Q272*H272</f>
        <v>0</v>
      </c>
      <c r="S272" s="161">
        <v>0</v>
      </c>
      <c r="T272" s="16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165</v>
      </c>
      <c r="AT272" s="163" t="s">
        <v>161</v>
      </c>
      <c r="AU272" s="163" t="s">
        <v>85</v>
      </c>
      <c r="AY272" s="18" t="s">
        <v>159</v>
      </c>
      <c r="BE272" s="164">
        <f>IF(N272="základní",J272,0)</f>
        <v>0</v>
      </c>
      <c r="BF272" s="164">
        <f>IF(N272="snížená",J272,0)</f>
        <v>0</v>
      </c>
      <c r="BG272" s="164">
        <f>IF(N272="zákl. přenesená",J272,0)</f>
        <v>0</v>
      </c>
      <c r="BH272" s="164">
        <f>IF(N272="sníž. přenesená",J272,0)</f>
        <v>0</v>
      </c>
      <c r="BI272" s="164">
        <f>IF(N272="nulová",J272,0)</f>
        <v>0</v>
      </c>
      <c r="BJ272" s="18" t="s">
        <v>83</v>
      </c>
      <c r="BK272" s="164">
        <f>ROUND(I272*H272,2)</f>
        <v>0</v>
      </c>
      <c r="BL272" s="18" t="s">
        <v>165</v>
      </c>
      <c r="BM272" s="163" t="s">
        <v>428</v>
      </c>
    </row>
    <row r="273" spans="2:51" s="13" customFormat="1" ht="11.25">
      <c r="B273" s="165"/>
      <c r="D273" s="166" t="s">
        <v>167</v>
      </c>
      <c r="F273" s="168" t="s">
        <v>429</v>
      </c>
      <c r="H273" s="169">
        <v>660</v>
      </c>
      <c r="I273" s="170"/>
      <c r="L273" s="165"/>
      <c r="M273" s="171"/>
      <c r="N273" s="172"/>
      <c r="O273" s="172"/>
      <c r="P273" s="172"/>
      <c r="Q273" s="172"/>
      <c r="R273" s="172"/>
      <c r="S273" s="172"/>
      <c r="T273" s="173"/>
      <c r="AT273" s="167" t="s">
        <v>167</v>
      </c>
      <c r="AU273" s="167" t="s">
        <v>85</v>
      </c>
      <c r="AV273" s="13" t="s">
        <v>85</v>
      </c>
      <c r="AW273" s="13" t="s">
        <v>3</v>
      </c>
      <c r="AX273" s="13" t="s">
        <v>83</v>
      </c>
      <c r="AY273" s="167" t="s">
        <v>159</v>
      </c>
    </row>
    <row r="274" spans="1:65" s="2" customFormat="1" ht="24.2" customHeight="1">
      <c r="A274" s="33"/>
      <c r="B274" s="150"/>
      <c r="C274" s="151" t="s">
        <v>430</v>
      </c>
      <c r="D274" s="151" t="s">
        <v>161</v>
      </c>
      <c r="E274" s="152" t="s">
        <v>431</v>
      </c>
      <c r="F274" s="153" t="s">
        <v>432</v>
      </c>
      <c r="G274" s="154" t="s">
        <v>204</v>
      </c>
      <c r="H274" s="155">
        <v>577.234</v>
      </c>
      <c r="I274" s="156"/>
      <c r="J274" s="157">
        <f>ROUND(I274*H274,2)</f>
        <v>0</v>
      </c>
      <c r="K274" s="158"/>
      <c r="L274" s="34"/>
      <c r="M274" s="159" t="s">
        <v>1</v>
      </c>
      <c r="N274" s="160" t="s">
        <v>41</v>
      </c>
      <c r="O274" s="59"/>
      <c r="P274" s="161">
        <f>O274*H274</f>
        <v>0</v>
      </c>
      <c r="Q274" s="161">
        <v>0</v>
      </c>
      <c r="R274" s="161">
        <f>Q274*H274</f>
        <v>0</v>
      </c>
      <c r="S274" s="161">
        <v>0</v>
      </c>
      <c r="T274" s="162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165</v>
      </c>
      <c r="AT274" s="163" t="s">
        <v>161</v>
      </c>
      <c r="AU274" s="163" t="s">
        <v>85</v>
      </c>
      <c r="AY274" s="18" t="s">
        <v>159</v>
      </c>
      <c r="BE274" s="164">
        <f>IF(N274="základní",J274,0)</f>
        <v>0</v>
      </c>
      <c r="BF274" s="164">
        <f>IF(N274="snížená",J274,0)</f>
        <v>0</v>
      </c>
      <c r="BG274" s="164">
        <f>IF(N274="zákl. přenesená",J274,0)</f>
        <v>0</v>
      </c>
      <c r="BH274" s="164">
        <f>IF(N274="sníž. přenesená",J274,0)</f>
        <v>0</v>
      </c>
      <c r="BI274" s="164">
        <f>IF(N274="nulová",J274,0)</f>
        <v>0</v>
      </c>
      <c r="BJ274" s="18" t="s">
        <v>83</v>
      </c>
      <c r="BK274" s="164">
        <f>ROUND(I274*H274,2)</f>
        <v>0</v>
      </c>
      <c r="BL274" s="18" t="s">
        <v>165</v>
      </c>
      <c r="BM274" s="163" t="s">
        <v>433</v>
      </c>
    </row>
    <row r="275" spans="1:65" s="2" customFormat="1" ht="24.2" customHeight="1">
      <c r="A275" s="33"/>
      <c r="B275" s="150"/>
      <c r="C275" s="151" t="s">
        <v>434</v>
      </c>
      <c r="D275" s="151" t="s">
        <v>161</v>
      </c>
      <c r="E275" s="152" t="s">
        <v>431</v>
      </c>
      <c r="F275" s="153" t="s">
        <v>432</v>
      </c>
      <c r="G275" s="154" t="s">
        <v>204</v>
      </c>
      <c r="H275" s="155">
        <v>577.234</v>
      </c>
      <c r="I275" s="156"/>
      <c r="J275" s="157">
        <f>ROUND(I275*H275,2)</f>
        <v>0</v>
      </c>
      <c r="K275" s="158"/>
      <c r="L275" s="34"/>
      <c r="M275" s="159" t="s">
        <v>1</v>
      </c>
      <c r="N275" s="160" t="s">
        <v>41</v>
      </c>
      <c r="O275" s="59"/>
      <c r="P275" s="161">
        <f>O275*H275</f>
        <v>0</v>
      </c>
      <c r="Q275" s="161">
        <v>0</v>
      </c>
      <c r="R275" s="161">
        <f>Q275*H275</f>
        <v>0</v>
      </c>
      <c r="S275" s="161">
        <v>0</v>
      </c>
      <c r="T275" s="162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3" t="s">
        <v>165</v>
      </c>
      <c r="AT275" s="163" t="s">
        <v>161</v>
      </c>
      <c r="AU275" s="163" t="s">
        <v>85</v>
      </c>
      <c r="AY275" s="18" t="s">
        <v>159</v>
      </c>
      <c r="BE275" s="164">
        <f>IF(N275="základní",J275,0)</f>
        <v>0</v>
      </c>
      <c r="BF275" s="164">
        <f>IF(N275="snížená",J275,0)</f>
        <v>0</v>
      </c>
      <c r="BG275" s="164">
        <f>IF(N275="zákl. přenesená",J275,0)</f>
        <v>0</v>
      </c>
      <c r="BH275" s="164">
        <f>IF(N275="sníž. přenesená",J275,0)</f>
        <v>0</v>
      </c>
      <c r="BI275" s="164">
        <f>IF(N275="nulová",J275,0)</f>
        <v>0</v>
      </c>
      <c r="BJ275" s="18" t="s">
        <v>83</v>
      </c>
      <c r="BK275" s="164">
        <f>ROUND(I275*H275,2)</f>
        <v>0</v>
      </c>
      <c r="BL275" s="18" t="s">
        <v>165</v>
      </c>
      <c r="BM275" s="163" t="s">
        <v>435</v>
      </c>
    </row>
    <row r="276" spans="1:65" s="2" customFormat="1" ht="24.2" customHeight="1">
      <c r="A276" s="33"/>
      <c r="B276" s="150"/>
      <c r="C276" s="151" t="s">
        <v>436</v>
      </c>
      <c r="D276" s="151" t="s">
        <v>161</v>
      </c>
      <c r="E276" s="152" t="s">
        <v>437</v>
      </c>
      <c r="F276" s="153" t="s">
        <v>438</v>
      </c>
      <c r="G276" s="154" t="s">
        <v>204</v>
      </c>
      <c r="H276" s="155">
        <v>5772.34</v>
      </c>
      <c r="I276" s="156"/>
      <c r="J276" s="157">
        <f>ROUND(I276*H276,2)</f>
        <v>0</v>
      </c>
      <c r="K276" s="158"/>
      <c r="L276" s="34"/>
      <c r="M276" s="159" t="s">
        <v>1</v>
      </c>
      <c r="N276" s="160" t="s">
        <v>41</v>
      </c>
      <c r="O276" s="59"/>
      <c r="P276" s="161">
        <f>O276*H276</f>
        <v>0</v>
      </c>
      <c r="Q276" s="161">
        <v>0</v>
      </c>
      <c r="R276" s="161">
        <f>Q276*H276</f>
        <v>0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165</v>
      </c>
      <c r="AT276" s="163" t="s">
        <v>161</v>
      </c>
      <c r="AU276" s="163" t="s">
        <v>85</v>
      </c>
      <c r="AY276" s="18" t="s">
        <v>159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18" t="s">
        <v>83</v>
      </c>
      <c r="BK276" s="164">
        <f>ROUND(I276*H276,2)</f>
        <v>0</v>
      </c>
      <c r="BL276" s="18" t="s">
        <v>165</v>
      </c>
      <c r="BM276" s="163" t="s">
        <v>439</v>
      </c>
    </row>
    <row r="277" spans="2:51" s="13" customFormat="1" ht="11.25">
      <c r="B277" s="165"/>
      <c r="D277" s="166" t="s">
        <v>167</v>
      </c>
      <c r="F277" s="168" t="s">
        <v>440</v>
      </c>
      <c r="H277" s="169">
        <v>5772.34</v>
      </c>
      <c r="I277" s="170"/>
      <c r="L277" s="165"/>
      <c r="M277" s="171"/>
      <c r="N277" s="172"/>
      <c r="O277" s="172"/>
      <c r="P277" s="172"/>
      <c r="Q277" s="172"/>
      <c r="R277" s="172"/>
      <c r="S277" s="172"/>
      <c r="T277" s="173"/>
      <c r="AT277" s="167" t="s">
        <v>167</v>
      </c>
      <c r="AU277" s="167" t="s">
        <v>85</v>
      </c>
      <c r="AV277" s="13" t="s">
        <v>85</v>
      </c>
      <c r="AW277" s="13" t="s">
        <v>3</v>
      </c>
      <c r="AX277" s="13" t="s">
        <v>83</v>
      </c>
      <c r="AY277" s="167" t="s">
        <v>159</v>
      </c>
    </row>
    <row r="278" spans="1:65" s="2" customFormat="1" ht="24.2" customHeight="1">
      <c r="A278" s="33"/>
      <c r="B278" s="150"/>
      <c r="C278" s="151" t="s">
        <v>441</v>
      </c>
      <c r="D278" s="151" t="s">
        <v>161</v>
      </c>
      <c r="E278" s="152" t="s">
        <v>437</v>
      </c>
      <c r="F278" s="153" t="s">
        <v>438</v>
      </c>
      <c r="G278" s="154" t="s">
        <v>204</v>
      </c>
      <c r="H278" s="155">
        <v>5772.34</v>
      </c>
      <c r="I278" s="156"/>
      <c r="J278" s="157">
        <f>ROUND(I278*H278,2)</f>
        <v>0</v>
      </c>
      <c r="K278" s="158"/>
      <c r="L278" s="34"/>
      <c r="M278" s="159" t="s">
        <v>1</v>
      </c>
      <c r="N278" s="160" t="s">
        <v>41</v>
      </c>
      <c r="O278" s="59"/>
      <c r="P278" s="161">
        <f>O278*H278</f>
        <v>0</v>
      </c>
      <c r="Q278" s="161">
        <v>0</v>
      </c>
      <c r="R278" s="161">
        <f>Q278*H278</f>
        <v>0</v>
      </c>
      <c r="S278" s="161">
        <v>0</v>
      </c>
      <c r="T278" s="162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165</v>
      </c>
      <c r="AT278" s="163" t="s">
        <v>161</v>
      </c>
      <c r="AU278" s="163" t="s">
        <v>85</v>
      </c>
      <c r="AY278" s="18" t="s">
        <v>159</v>
      </c>
      <c r="BE278" s="164">
        <f>IF(N278="základní",J278,0)</f>
        <v>0</v>
      </c>
      <c r="BF278" s="164">
        <f>IF(N278="snížená",J278,0)</f>
        <v>0</v>
      </c>
      <c r="BG278" s="164">
        <f>IF(N278="zákl. přenesená",J278,0)</f>
        <v>0</v>
      </c>
      <c r="BH278" s="164">
        <f>IF(N278="sníž. přenesená",J278,0)</f>
        <v>0</v>
      </c>
      <c r="BI278" s="164">
        <f>IF(N278="nulová",J278,0)</f>
        <v>0</v>
      </c>
      <c r="BJ278" s="18" t="s">
        <v>83</v>
      </c>
      <c r="BK278" s="164">
        <f>ROUND(I278*H278,2)</f>
        <v>0</v>
      </c>
      <c r="BL278" s="18" t="s">
        <v>165</v>
      </c>
      <c r="BM278" s="163" t="s">
        <v>442</v>
      </c>
    </row>
    <row r="279" spans="2:51" s="13" customFormat="1" ht="11.25">
      <c r="B279" s="165"/>
      <c r="D279" s="166" t="s">
        <v>167</v>
      </c>
      <c r="F279" s="168" t="s">
        <v>440</v>
      </c>
      <c r="H279" s="169">
        <v>5772.34</v>
      </c>
      <c r="I279" s="170"/>
      <c r="L279" s="165"/>
      <c r="M279" s="171"/>
      <c r="N279" s="172"/>
      <c r="O279" s="172"/>
      <c r="P279" s="172"/>
      <c r="Q279" s="172"/>
      <c r="R279" s="172"/>
      <c r="S279" s="172"/>
      <c r="T279" s="173"/>
      <c r="AT279" s="167" t="s">
        <v>167</v>
      </c>
      <c r="AU279" s="167" t="s">
        <v>85</v>
      </c>
      <c r="AV279" s="13" t="s">
        <v>85</v>
      </c>
      <c r="AW279" s="13" t="s">
        <v>3</v>
      </c>
      <c r="AX279" s="13" t="s">
        <v>83</v>
      </c>
      <c r="AY279" s="167" t="s">
        <v>159</v>
      </c>
    </row>
    <row r="280" spans="1:65" s="2" customFormat="1" ht="49.15" customHeight="1">
      <c r="A280" s="33"/>
      <c r="B280" s="150"/>
      <c r="C280" s="151" t="s">
        <v>443</v>
      </c>
      <c r="D280" s="151" t="s">
        <v>161</v>
      </c>
      <c r="E280" s="152" t="s">
        <v>444</v>
      </c>
      <c r="F280" s="153" t="s">
        <v>445</v>
      </c>
      <c r="G280" s="154" t="s">
        <v>204</v>
      </c>
      <c r="H280" s="155">
        <v>577.234</v>
      </c>
      <c r="I280" s="156"/>
      <c r="J280" s="157">
        <f>ROUND(I280*H280,2)</f>
        <v>0</v>
      </c>
      <c r="K280" s="158"/>
      <c r="L280" s="34"/>
      <c r="M280" s="159" t="s">
        <v>1</v>
      </c>
      <c r="N280" s="160" t="s">
        <v>41</v>
      </c>
      <c r="O280" s="59"/>
      <c r="P280" s="161">
        <f>O280*H280</f>
        <v>0</v>
      </c>
      <c r="Q280" s="161">
        <v>0</v>
      </c>
      <c r="R280" s="161">
        <f>Q280*H280</f>
        <v>0</v>
      </c>
      <c r="S280" s="161">
        <v>0</v>
      </c>
      <c r="T280" s="162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3" t="s">
        <v>165</v>
      </c>
      <c r="AT280" s="163" t="s">
        <v>161</v>
      </c>
      <c r="AU280" s="163" t="s">
        <v>85</v>
      </c>
      <c r="AY280" s="18" t="s">
        <v>159</v>
      </c>
      <c r="BE280" s="164">
        <f>IF(N280="základní",J280,0)</f>
        <v>0</v>
      </c>
      <c r="BF280" s="164">
        <f>IF(N280="snížená",J280,0)</f>
        <v>0</v>
      </c>
      <c r="BG280" s="164">
        <f>IF(N280="zákl. přenesená",J280,0)</f>
        <v>0</v>
      </c>
      <c r="BH280" s="164">
        <f>IF(N280="sníž. přenesená",J280,0)</f>
        <v>0</v>
      </c>
      <c r="BI280" s="164">
        <f>IF(N280="nulová",J280,0)</f>
        <v>0</v>
      </c>
      <c r="BJ280" s="18" t="s">
        <v>83</v>
      </c>
      <c r="BK280" s="164">
        <f>ROUND(I280*H280,2)</f>
        <v>0</v>
      </c>
      <c r="BL280" s="18" t="s">
        <v>165</v>
      </c>
      <c r="BM280" s="163" t="s">
        <v>446</v>
      </c>
    </row>
    <row r="281" spans="1:47" s="2" customFormat="1" ht="29.25">
      <c r="A281" s="33"/>
      <c r="B281" s="34"/>
      <c r="C281" s="33"/>
      <c r="D281" s="166" t="s">
        <v>447</v>
      </c>
      <c r="E281" s="33"/>
      <c r="F281" s="182" t="s">
        <v>448</v>
      </c>
      <c r="G281" s="33"/>
      <c r="H281" s="33"/>
      <c r="I281" s="183"/>
      <c r="J281" s="33"/>
      <c r="K281" s="33"/>
      <c r="L281" s="34"/>
      <c r="M281" s="184"/>
      <c r="N281" s="185"/>
      <c r="O281" s="59"/>
      <c r="P281" s="59"/>
      <c r="Q281" s="59"/>
      <c r="R281" s="59"/>
      <c r="S281" s="59"/>
      <c r="T281" s="60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447</v>
      </c>
      <c r="AU281" s="18" t="s">
        <v>85</v>
      </c>
    </row>
    <row r="282" spans="1:65" s="2" customFormat="1" ht="49.15" customHeight="1">
      <c r="A282" s="33"/>
      <c r="B282" s="150"/>
      <c r="C282" s="151" t="s">
        <v>449</v>
      </c>
      <c r="D282" s="151" t="s">
        <v>161</v>
      </c>
      <c r="E282" s="152" t="s">
        <v>444</v>
      </c>
      <c r="F282" s="153" t="s">
        <v>445</v>
      </c>
      <c r="G282" s="154" t="s">
        <v>204</v>
      </c>
      <c r="H282" s="155">
        <v>577.234</v>
      </c>
      <c r="I282" s="156"/>
      <c r="J282" s="157">
        <f>ROUND(I282*H282,2)</f>
        <v>0</v>
      </c>
      <c r="K282" s="158"/>
      <c r="L282" s="34"/>
      <c r="M282" s="159" t="s">
        <v>1</v>
      </c>
      <c r="N282" s="160" t="s">
        <v>41</v>
      </c>
      <c r="O282" s="59"/>
      <c r="P282" s="161">
        <f>O282*H282</f>
        <v>0</v>
      </c>
      <c r="Q282" s="161">
        <v>0</v>
      </c>
      <c r="R282" s="161">
        <f>Q282*H282</f>
        <v>0</v>
      </c>
      <c r="S282" s="161">
        <v>0</v>
      </c>
      <c r="T282" s="162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3" t="s">
        <v>165</v>
      </c>
      <c r="AT282" s="163" t="s">
        <v>161</v>
      </c>
      <c r="AU282" s="163" t="s">
        <v>85</v>
      </c>
      <c r="AY282" s="18" t="s">
        <v>159</v>
      </c>
      <c r="BE282" s="164">
        <f>IF(N282="základní",J282,0)</f>
        <v>0</v>
      </c>
      <c r="BF282" s="164">
        <f>IF(N282="snížená",J282,0)</f>
        <v>0</v>
      </c>
      <c r="BG282" s="164">
        <f>IF(N282="zákl. přenesená",J282,0)</f>
        <v>0</v>
      </c>
      <c r="BH282" s="164">
        <f>IF(N282="sníž. přenesená",J282,0)</f>
        <v>0</v>
      </c>
      <c r="BI282" s="164">
        <f>IF(N282="nulová",J282,0)</f>
        <v>0</v>
      </c>
      <c r="BJ282" s="18" t="s">
        <v>83</v>
      </c>
      <c r="BK282" s="164">
        <f>ROUND(I282*H282,2)</f>
        <v>0</v>
      </c>
      <c r="BL282" s="18" t="s">
        <v>165</v>
      </c>
      <c r="BM282" s="163" t="s">
        <v>450</v>
      </c>
    </row>
    <row r="283" spans="1:47" s="2" customFormat="1" ht="29.25">
      <c r="A283" s="33"/>
      <c r="B283" s="34"/>
      <c r="C283" s="33"/>
      <c r="D283" s="166" t="s">
        <v>447</v>
      </c>
      <c r="E283" s="33"/>
      <c r="F283" s="182" t="s">
        <v>448</v>
      </c>
      <c r="G283" s="33"/>
      <c r="H283" s="33"/>
      <c r="I283" s="183"/>
      <c r="J283" s="33"/>
      <c r="K283" s="33"/>
      <c r="L283" s="34"/>
      <c r="M283" s="184"/>
      <c r="N283" s="185"/>
      <c r="O283" s="59"/>
      <c r="P283" s="59"/>
      <c r="Q283" s="59"/>
      <c r="R283" s="59"/>
      <c r="S283" s="59"/>
      <c r="T283" s="60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447</v>
      </c>
      <c r="AU283" s="18" t="s">
        <v>85</v>
      </c>
    </row>
    <row r="284" spans="2:63" s="12" customFormat="1" ht="25.9" customHeight="1">
      <c r="B284" s="137"/>
      <c r="D284" s="138" t="s">
        <v>75</v>
      </c>
      <c r="E284" s="139" t="s">
        <v>451</v>
      </c>
      <c r="F284" s="139" t="s">
        <v>452</v>
      </c>
      <c r="I284" s="140"/>
      <c r="J284" s="141">
        <f>BK284</f>
        <v>0</v>
      </c>
      <c r="L284" s="137"/>
      <c r="M284" s="142"/>
      <c r="N284" s="143"/>
      <c r="O284" s="143"/>
      <c r="P284" s="144">
        <f>P285+P288+P295+P311</f>
        <v>0</v>
      </c>
      <c r="Q284" s="143"/>
      <c r="R284" s="144">
        <f>R285+R288+R295+R311</f>
        <v>0</v>
      </c>
      <c r="S284" s="143"/>
      <c r="T284" s="145">
        <f>T285+T288+T295+T311</f>
        <v>2.7983302500000002</v>
      </c>
      <c r="AR284" s="138" t="s">
        <v>85</v>
      </c>
      <c r="AT284" s="146" t="s">
        <v>75</v>
      </c>
      <c r="AU284" s="146" t="s">
        <v>76</v>
      </c>
      <c r="AY284" s="138" t="s">
        <v>159</v>
      </c>
      <c r="BK284" s="147">
        <f>BK285+BK288+BK295+BK311</f>
        <v>0</v>
      </c>
    </row>
    <row r="285" spans="2:63" s="12" customFormat="1" ht="22.9" customHeight="1">
      <c r="B285" s="137"/>
      <c r="D285" s="138" t="s">
        <v>75</v>
      </c>
      <c r="E285" s="148" t="s">
        <v>453</v>
      </c>
      <c r="F285" s="148" t="s">
        <v>454</v>
      </c>
      <c r="I285" s="140"/>
      <c r="J285" s="149">
        <f>BK285</f>
        <v>0</v>
      </c>
      <c r="L285" s="137"/>
      <c r="M285" s="142"/>
      <c r="N285" s="143"/>
      <c r="O285" s="143"/>
      <c r="P285" s="144">
        <f>SUM(P286:P287)</f>
        <v>0</v>
      </c>
      <c r="Q285" s="143"/>
      <c r="R285" s="144">
        <f>SUM(R286:R287)</f>
        <v>0</v>
      </c>
      <c r="S285" s="143"/>
      <c r="T285" s="145">
        <f>SUM(T286:T287)</f>
        <v>0.47600175</v>
      </c>
      <c r="AR285" s="138" t="s">
        <v>85</v>
      </c>
      <c r="AT285" s="146" t="s">
        <v>75</v>
      </c>
      <c r="AU285" s="146" t="s">
        <v>83</v>
      </c>
      <c r="AY285" s="138" t="s">
        <v>159</v>
      </c>
      <c r="BK285" s="147">
        <f>SUM(BK286:BK287)</f>
        <v>0</v>
      </c>
    </row>
    <row r="286" spans="1:65" s="2" customFormat="1" ht="24.2" customHeight="1">
      <c r="A286" s="33"/>
      <c r="B286" s="150"/>
      <c r="C286" s="151" t="s">
        <v>455</v>
      </c>
      <c r="D286" s="151" t="s">
        <v>161</v>
      </c>
      <c r="E286" s="152" t="s">
        <v>456</v>
      </c>
      <c r="F286" s="153" t="s">
        <v>457</v>
      </c>
      <c r="G286" s="154" t="s">
        <v>164</v>
      </c>
      <c r="H286" s="155">
        <v>44.695</v>
      </c>
      <c r="I286" s="156"/>
      <c r="J286" s="157">
        <f>ROUND(I286*H286,2)</f>
        <v>0</v>
      </c>
      <c r="K286" s="158"/>
      <c r="L286" s="34"/>
      <c r="M286" s="159" t="s">
        <v>1</v>
      </c>
      <c r="N286" s="160" t="s">
        <v>41</v>
      </c>
      <c r="O286" s="59"/>
      <c r="P286" s="161">
        <f>O286*H286</f>
        <v>0</v>
      </c>
      <c r="Q286" s="161">
        <v>0</v>
      </c>
      <c r="R286" s="161">
        <f>Q286*H286</f>
        <v>0</v>
      </c>
      <c r="S286" s="161">
        <v>0.01065</v>
      </c>
      <c r="T286" s="162">
        <f>S286*H286</f>
        <v>0.47600175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237</v>
      </c>
      <c r="AT286" s="163" t="s">
        <v>161</v>
      </c>
      <c r="AU286" s="163" t="s">
        <v>85</v>
      </c>
      <c r="AY286" s="18" t="s">
        <v>159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18" t="s">
        <v>83</v>
      </c>
      <c r="BK286" s="164">
        <f>ROUND(I286*H286,2)</f>
        <v>0</v>
      </c>
      <c r="BL286" s="18" t="s">
        <v>237</v>
      </c>
      <c r="BM286" s="163" t="s">
        <v>458</v>
      </c>
    </row>
    <row r="287" spans="2:51" s="13" customFormat="1" ht="22.5">
      <c r="B287" s="165"/>
      <c r="D287" s="166" t="s">
        <v>167</v>
      </c>
      <c r="E287" s="167" t="s">
        <v>1</v>
      </c>
      <c r="F287" s="168" t="s">
        <v>459</v>
      </c>
      <c r="H287" s="169">
        <v>44.695</v>
      </c>
      <c r="I287" s="170"/>
      <c r="L287" s="165"/>
      <c r="M287" s="171"/>
      <c r="N287" s="172"/>
      <c r="O287" s="172"/>
      <c r="P287" s="172"/>
      <c r="Q287" s="172"/>
      <c r="R287" s="172"/>
      <c r="S287" s="172"/>
      <c r="T287" s="173"/>
      <c r="AT287" s="167" t="s">
        <v>167</v>
      </c>
      <c r="AU287" s="167" t="s">
        <v>85</v>
      </c>
      <c r="AV287" s="13" t="s">
        <v>85</v>
      </c>
      <c r="AW287" s="13" t="s">
        <v>32</v>
      </c>
      <c r="AX287" s="13" t="s">
        <v>83</v>
      </c>
      <c r="AY287" s="167" t="s">
        <v>159</v>
      </c>
    </row>
    <row r="288" spans="2:63" s="12" customFormat="1" ht="22.9" customHeight="1">
      <c r="B288" s="137"/>
      <c r="D288" s="138" t="s">
        <v>75</v>
      </c>
      <c r="E288" s="148" t="s">
        <v>460</v>
      </c>
      <c r="F288" s="148" t="s">
        <v>461</v>
      </c>
      <c r="I288" s="140"/>
      <c r="J288" s="149">
        <f>BK288</f>
        <v>0</v>
      </c>
      <c r="L288" s="137"/>
      <c r="M288" s="142"/>
      <c r="N288" s="143"/>
      <c r="O288" s="143"/>
      <c r="P288" s="144">
        <f>SUM(P289:P294)</f>
        <v>0</v>
      </c>
      <c r="Q288" s="143"/>
      <c r="R288" s="144">
        <f>SUM(R289:R294)</f>
        <v>0</v>
      </c>
      <c r="S288" s="143"/>
      <c r="T288" s="145">
        <f>SUM(T289:T294)</f>
        <v>0.1550785</v>
      </c>
      <c r="AR288" s="138" t="s">
        <v>85</v>
      </c>
      <c r="AT288" s="146" t="s">
        <v>75</v>
      </c>
      <c r="AU288" s="146" t="s">
        <v>83</v>
      </c>
      <c r="AY288" s="138" t="s">
        <v>159</v>
      </c>
      <c r="BK288" s="147">
        <f>SUM(BK289:BK294)</f>
        <v>0</v>
      </c>
    </row>
    <row r="289" spans="1:65" s="2" customFormat="1" ht="16.5" customHeight="1">
      <c r="A289" s="33"/>
      <c r="B289" s="150"/>
      <c r="C289" s="151" t="s">
        <v>462</v>
      </c>
      <c r="D289" s="151" t="s">
        <v>161</v>
      </c>
      <c r="E289" s="152" t="s">
        <v>463</v>
      </c>
      <c r="F289" s="153" t="s">
        <v>464</v>
      </c>
      <c r="G289" s="154" t="s">
        <v>190</v>
      </c>
      <c r="H289" s="155">
        <v>64.55</v>
      </c>
      <c r="I289" s="156"/>
      <c r="J289" s="157">
        <f>ROUND(I289*H289,2)</f>
        <v>0</v>
      </c>
      <c r="K289" s="158"/>
      <c r="L289" s="34"/>
      <c r="M289" s="159" t="s">
        <v>1</v>
      </c>
      <c r="N289" s="160" t="s">
        <v>41</v>
      </c>
      <c r="O289" s="59"/>
      <c r="P289" s="161">
        <f>O289*H289</f>
        <v>0</v>
      </c>
      <c r="Q289" s="161">
        <v>0</v>
      </c>
      <c r="R289" s="161">
        <f>Q289*H289</f>
        <v>0</v>
      </c>
      <c r="S289" s="161">
        <v>0.00167</v>
      </c>
      <c r="T289" s="162">
        <f>S289*H289</f>
        <v>0.10779849999999999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237</v>
      </c>
      <c r="AT289" s="163" t="s">
        <v>161</v>
      </c>
      <c r="AU289" s="163" t="s">
        <v>85</v>
      </c>
      <c r="AY289" s="18" t="s">
        <v>159</v>
      </c>
      <c r="BE289" s="164">
        <f>IF(N289="základní",J289,0)</f>
        <v>0</v>
      </c>
      <c r="BF289" s="164">
        <f>IF(N289="snížená",J289,0)</f>
        <v>0</v>
      </c>
      <c r="BG289" s="164">
        <f>IF(N289="zákl. přenesená",J289,0)</f>
        <v>0</v>
      </c>
      <c r="BH289" s="164">
        <f>IF(N289="sníž. přenesená",J289,0)</f>
        <v>0</v>
      </c>
      <c r="BI289" s="164">
        <f>IF(N289="nulová",J289,0)</f>
        <v>0</v>
      </c>
      <c r="BJ289" s="18" t="s">
        <v>83</v>
      </c>
      <c r="BK289" s="164">
        <f>ROUND(I289*H289,2)</f>
        <v>0</v>
      </c>
      <c r="BL289" s="18" t="s">
        <v>237</v>
      </c>
      <c r="BM289" s="163" t="s">
        <v>465</v>
      </c>
    </row>
    <row r="290" spans="2:51" s="13" customFormat="1" ht="22.5">
      <c r="B290" s="165"/>
      <c r="D290" s="166" t="s">
        <v>167</v>
      </c>
      <c r="E290" s="167" t="s">
        <v>1</v>
      </c>
      <c r="F290" s="168" t="s">
        <v>466</v>
      </c>
      <c r="H290" s="169">
        <v>36.015</v>
      </c>
      <c r="I290" s="170"/>
      <c r="L290" s="165"/>
      <c r="M290" s="171"/>
      <c r="N290" s="172"/>
      <c r="O290" s="172"/>
      <c r="P290" s="172"/>
      <c r="Q290" s="172"/>
      <c r="R290" s="172"/>
      <c r="S290" s="172"/>
      <c r="T290" s="173"/>
      <c r="AT290" s="167" t="s">
        <v>167</v>
      </c>
      <c r="AU290" s="167" t="s">
        <v>85</v>
      </c>
      <c r="AV290" s="13" t="s">
        <v>85</v>
      </c>
      <c r="AW290" s="13" t="s">
        <v>32</v>
      </c>
      <c r="AX290" s="13" t="s">
        <v>76</v>
      </c>
      <c r="AY290" s="167" t="s">
        <v>159</v>
      </c>
    </row>
    <row r="291" spans="2:51" s="13" customFormat="1" ht="11.25">
      <c r="B291" s="165"/>
      <c r="D291" s="166" t="s">
        <v>167</v>
      </c>
      <c r="E291" s="167" t="s">
        <v>1</v>
      </c>
      <c r="F291" s="168" t="s">
        <v>467</v>
      </c>
      <c r="H291" s="169">
        <v>19.355</v>
      </c>
      <c r="I291" s="170"/>
      <c r="L291" s="165"/>
      <c r="M291" s="171"/>
      <c r="N291" s="172"/>
      <c r="O291" s="172"/>
      <c r="P291" s="172"/>
      <c r="Q291" s="172"/>
      <c r="R291" s="172"/>
      <c r="S291" s="172"/>
      <c r="T291" s="173"/>
      <c r="AT291" s="167" t="s">
        <v>167</v>
      </c>
      <c r="AU291" s="167" t="s">
        <v>85</v>
      </c>
      <c r="AV291" s="13" t="s">
        <v>85</v>
      </c>
      <c r="AW291" s="13" t="s">
        <v>32</v>
      </c>
      <c r="AX291" s="13" t="s">
        <v>76</v>
      </c>
      <c r="AY291" s="167" t="s">
        <v>159</v>
      </c>
    </row>
    <row r="292" spans="2:51" s="13" customFormat="1" ht="11.25">
      <c r="B292" s="165"/>
      <c r="D292" s="166" t="s">
        <v>167</v>
      </c>
      <c r="E292" s="167" t="s">
        <v>1</v>
      </c>
      <c r="F292" s="168" t="s">
        <v>468</v>
      </c>
      <c r="H292" s="169">
        <v>9.18</v>
      </c>
      <c r="I292" s="170"/>
      <c r="L292" s="165"/>
      <c r="M292" s="171"/>
      <c r="N292" s="172"/>
      <c r="O292" s="172"/>
      <c r="P292" s="172"/>
      <c r="Q292" s="172"/>
      <c r="R292" s="172"/>
      <c r="S292" s="172"/>
      <c r="T292" s="173"/>
      <c r="AT292" s="167" t="s">
        <v>167</v>
      </c>
      <c r="AU292" s="167" t="s">
        <v>85</v>
      </c>
      <c r="AV292" s="13" t="s">
        <v>85</v>
      </c>
      <c r="AW292" s="13" t="s">
        <v>32</v>
      </c>
      <c r="AX292" s="13" t="s">
        <v>76</v>
      </c>
      <c r="AY292" s="167" t="s">
        <v>159</v>
      </c>
    </row>
    <row r="293" spans="2:51" s="14" customFormat="1" ht="11.25">
      <c r="B293" s="174"/>
      <c r="D293" s="166" t="s">
        <v>167</v>
      </c>
      <c r="E293" s="175" t="s">
        <v>1</v>
      </c>
      <c r="F293" s="176" t="s">
        <v>227</v>
      </c>
      <c r="H293" s="177">
        <v>64.55000000000001</v>
      </c>
      <c r="I293" s="178"/>
      <c r="L293" s="174"/>
      <c r="M293" s="179"/>
      <c r="N293" s="180"/>
      <c r="O293" s="180"/>
      <c r="P293" s="180"/>
      <c r="Q293" s="180"/>
      <c r="R293" s="180"/>
      <c r="S293" s="180"/>
      <c r="T293" s="181"/>
      <c r="AT293" s="175" t="s">
        <v>167</v>
      </c>
      <c r="AU293" s="175" t="s">
        <v>85</v>
      </c>
      <c r="AV293" s="14" t="s">
        <v>165</v>
      </c>
      <c r="AW293" s="14" t="s">
        <v>32</v>
      </c>
      <c r="AX293" s="14" t="s">
        <v>83</v>
      </c>
      <c r="AY293" s="175" t="s">
        <v>159</v>
      </c>
    </row>
    <row r="294" spans="1:65" s="2" customFormat="1" ht="16.5" customHeight="1">
      <c r="A294" s="33"/>
      <c r="B294" s="150"/>
      <c r="C294" s="151" t="s">
        <v>469</v>
      </c>
      <c r="D294" s="151" t="s">
        <v>161</v>
      </c>
      <c r="E294" s="152" t="s">
        <v>470</v>
      </c>
      <c r="F294" s="153" t="s">
        <v>471</v>
      </c>
      <c r="G294" s="154" t="s">
        <v>190</v>
      </c>
      <c r="H294" s="155">
        <v>12</v>
      </c>
      <c r="I294" s="156"/>
      <c r="J294" s="157">
        <f>ROUND(I294*H294,2)</f>
        <v>0</v>
      </c>
      <c r="K294" s="158"/>
      <c r="L294" s="34"/>
      <c r="M294" s="159" t="s">
        <v>1</v>
      </c>
      <c r="N294" s="160" t="s">
        <v>41</v>
      </c>
      <c r="O294" s="59"/>
      <c r="P294" s="161">
        <f>O294*H294</f>
        <v>0</v>
      </c>
      <c r="Q294" s="161">
        <v>0</v>
      </c>
      <c r="R294" s="161">
        <f>Q294*H294</f>
        <v>0</v>
      </c>
      <c r="S294" s="161">
        <v>0.00394</v>
      </c>
      <c r="T294" s="162">
        <f>S294*H294</f>
        <v>0.04728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3" t="s">
        <v>237</v>
      </c>
      <c r="AT294" s="163" t="s">
        <v>161</v>
      </c>
      <c r="AU294" s="163" t="s">
        <v>85</v>
      </c>
      <c r="AY294" s="18" t="s">
        <v>159</v>
      </c>
      <c r="BE294" s="164">
        <f>IF(N294="základní",J294,0)</f>
        <v>0</v>
      </c>
      <c r="BF294" s="164">
        <f>IF(N294="snížená",J294,0)</f>
        <v>0</v>
      </c>
      <c r="BG294" s="164">
        <f>IF(N294="zákl. přenesená",J294,0)</f>
        <v>0</v>
      </c>
      <c r="BH294" s="164">
        <f>IF(N294="sníž. přenesená",J294,0)</f>
        <v>0</v>
      </c>
      <c r="BI294" s="164">
        <f>IF(N294="nulová",J294,0)</f>
        <v>0</v>
      </c>
      <c r="BJ294" s="18" t="s">
        <v>83</v>
      </c>
      <c r="BK294" s="164">
        <f>ROUND(I294*H294,2)</f>
        <v>0</v>
      </c>
      <c r="BL294" s="18" t="s">
        <v>237</v>
      </c>
      <c r="BM294" s="163" t="s">
        <v>472</v>
      </c>
    </row>
    <row r="295" spans="2:63" s="12" customFormat="1" ht="22.9" customHeight="1">
      <c r="B295" s="137"/>
      <c r="D295" s="138" t="s">
        <v>75</v>
      </c>
      <c r="E295" s="148" t="s">
        <v>473</v>
      </c>
      <c r="F295" s="148" t="s">
        <v>474</v>
      </c>
      <c r="I295" s="140"/>
      <c r="J295" s="149">
        <f>BK295</f>
        <v>0</v>
      </c>
      <c r="L295" s="137"/>
      <c r="M295" s="142"/>
      <c r="N295" s="143"/>
      <c r="O295" s="143"/>
      <c r="P295" s="144">
        <f>SUM(P296:P310)</f>
        <v>0</v>
      </c>
      <c r="Q295" s="143"/>
      <c r="R295" s="144">
        <f>SUM(R296:R310)</f>
        <v>0</v>
      </c>
      <c r="S295" s="143"/>
      <c r="T295" s="145">
        <f>SUM(T296:T310)</f>
        <v>1.5419999999999998</v>
      </c>
      <c r="AR295" s="138" t="s">
        <v>85</v>
      </c>
      <c r="AT295" s="146" t="s">
        <v>75</v>
      </c>
      <c r="AU295" s="146" t="s">
        <v>83</v>
      </c>
      <c r="AY295" s="138" t="s">
        <v>159</v>
      </c>
      <c r="BK295" s="147">
        <f>SUM(BK296:BK310)</f>
        <v>0</v>
      </c>
    </row>
    <row r="296" spans="1:65" s="2" customFormat="1" ht="33" customHeight="1">
      <c r="A296" s="33"/>
      <c r="B296" s="150"/>
      <c r="C296" s="151" t="s">
        <v>475</v>
      </c>
      <c r="D296" s="151" t="s">
        <v>161</v>
      </c>
      <c r="E296" s="152" t="s">
        <v>476</v>
      </c>
      <c r="F296" s="153" t="s">
        <v>477</v>
      </c>
      <c r="G296" s="154" t="s">
        <v>325</v>
      </c>
      <c r="H296" s="155">
        <v>29</v>
      </c>
      <c r="I296" s="156"/>
      <c r="J296" s="157">
        <f>ROUND(I296*H296,2)</f>
        <v>0</v>
      </c>
      <c r="K296" s="158"/>
      <c r="L296" s="34"/>
      <c r="M296" s="159" t="s">
        <v>1</v>
      </c>
      <c r="N296" s="160" t="s">
        <v>41</v>
      </c>
      <c r="O296" s="59"/>
      <c r="P296" s="161">
        <f>O296*H296</f>
        <v>0</v>
      </c>
      <c r="Q296" s="161">
        <v>0</v>
      </c>
      <c r="R296" s="161">
        <f>Q296*H296</f>
        <v>0</v>
      </c>
      <c r="S296" s="161">
        <v>0.003</v>
      </c>
      <c r="T296" s="162">
        <f>S296*H296</f>
        <v>0.08700000000000001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237</v>
      </c>
      <c r="AT296" s="163" t="s">
        <v>161</v>
      </c>
      <c r="AU296" s="163" t="s">
        <v>85</v>
      </c>
      <c r="AY296" s="18" t="s">
        <v>159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18" t="s">
        <v>83</v>
      </c>
      <c r="BK296" s="164">
        <f>ROUND(I296*H296,2)</f>
        <v>0</v>
      </c>
      <c r="BL296" s="18" t="s">
        <v>237</v>
      </c>
      <c r="BM296" s="163" t="s">
        <v>478</v>
      </c>
    </row>
    <row r="297" spans="2:51" s="13" customFormat="1" ht="11.25">
      <c r="B297" s="165"/>
      <c r="D297" s="166" t="s">
        <v>167</v>
      </c>
      <c r="E297" s="167" t="s">
        <v>1</v>
      </c>
      <c r="F297" s="168" t="s">
        <v>479</v>
      </c>
      <c r="H297" s="169">
        <v>7</v>
      </c>
      <c r="I297" s="170"/>
      <c r="L297" s="165"/>
      <c r="M297" s="171"/>
      <c r="N297" s="172"/>
      <c r="O297" s="172"/>
      <c r="P297" s="172"/>
      <c r="Q297" s="172"/>
      <c r="R297" s="172"/>
      <c r="S297" s="172"/>
      <c r="T297" s="173"/>
      <c r="AT297" s="167" t="s">
        <v>167</v>
      </c>
      <c r="AU297" s="167" t="s">
        <v>85</v>
      </c>
      <c r="AV297" s="13" t="s">
        <v>85</v>
      </c>
      <c r="AW297" s="13" t="s">
        <v>32</v>
      </c>
      <c r="AX297" s="13" t="s">
        <v>76</v>
      </c>
      <c r="AY297" s="167" t="s">
        <v>159</v>
      </c>
    </row>
    <row r="298" spans="2:51" s="13" customFormat="1" ht="11.25">
      <c r="B298" s="165"/>
      <c r="D298" s="166" t="s">
        <v>167</v>
      </c>
      <c r="E298" s="167" t="s">
        <v>1</v>
      </c>
      <c r="F298" s="168" t="s">
        <v>480</v>
      </c>
      <c r="H298" s="169">
        <v>14</v>
      </c>
      <c r="I298" s="170"/>
      <c r="L298" s="165"/>
      <c r="M298" s="171"/>
      <c r="N298" s="172"/>
      <c r="O298" s="172"/>
      <c r="P298" s="172"/>
      <c r="Q298" s="172"/>
      <c r="R298" s="172"/>
      <c r="S298" s="172"/>
      <c r="T298" s="173"/>
      <c r="AT298" s="167" t="s">
        <v>167</v>
      </c>
      <c r="AU298" s="167" t="s">
        <v>85</v>
      </c>
      <c r="AV298" s="13" t="s">
        <v>85</v>
      </c>
      <c r="AW298" s="13" t="s">
        <v>32</v>
      </c>
      <c r="AX298" s="13" t="s">
        <v>76</v>
      </c>
      <c r="AY298" s="167" t="s">
        <v>159</v>
      </c>
    </row>
    <row r="299" spans="2:51" s="13" customFormat="1" ht="11.25">
      <c r="B299" s="165"/>
      <c r="D299" s="166" t="s">
        <v>167</v>
      </c>
      <c r="E299" s="167" t="s">
        <v>1</v>
      </c>
      <c r="F299" s="168" t="s">
        <v>481</v>
      </c>
      <c r="H299" s="169">
        <v>8</v>
      </c>
      <c r="I299" s="170"/>
      <c r="L299" s="165"/>
      <c r="M299" s="171"/>
      <c r="N299" s="172"/>
      <c r="O299" s="172"/>
      <c r="P299" s="172"/>
      <c r="Q299" s="172"/>
      <c r="R299" s="172"/>
      <c r="S299" s="172"/>
      <c r="T299" s="173"/>
      <c r="AT299" s="167" t="s">
        <v>167</v>
      </c>
      <c r="AU299" s="167" t="s">
        <v>85</v>
      </c>
      <c r="AV299" s="13" t="s">
        <v>85</v>
      </c>
      <c r="AW299" s="13" t="s">
        <v>32</v>
      </c>
      <c r="AX299" s="13" t="s">
        <v>76</v>
      </c>
      <c r="AY299" s="167" t="s">
        <v>159</v>
      </c>
    </row>
    <row r="300" spans="2:51" s="14" customFormat="1" ht="11.25">
      <c r="B300" s="174"/>
      <c r="D300" s="166" t="s">
        <v>167</v>
      </c>
      <c r="E300" s="175" t="s">
        <v>1</v>
      </c>
      <c r="F300" s="176" t="s">
        <v>227</v>
      </c>
      <c r="H300" s="177">
        <v>29</v>
      </c>
      <c r="I300" s="178"/>
      <c r="L300" s="174"/>
      <c r="M300" s="179"/>
      <c r="N300" s="180"/>
      <c r="O300" s="180"/>
      <c r="P300" s="180"/>
      <c r="Q300" s="180"/>
      <c r="R300" s="180"/>
      <c r="S300" s="180"/>
      <c r="T300" s="181"/>
      <c r="AT300" s="175" t="s">
        <v>167</v>
      </c>
      <c r="AU300" s="175" t="s">
        <v>85</v>
      </c>
      <c r="AV300" s="14" t="s">
        <v>165</v>
      </c>
      <c r="AW300" s="14" t="s">
        <v>32</v>
      </c>
      <c r="AX300" s="14" t="s">
        <v>83</v>
      </c>
      <c r="AY300" s="175" t="s">
        <v>159</v>
      </c>
    </row>
    <row r="301" spans="1:65" s="2" customFormat="1" ht="33" customHeight="1">
      <c r="A301" s="33"/>
      <c r="B301" s="150"/>
      <c r="C301" s="151" t="s">
        <v>482</v>
      </c>
      <c r="D301" s="151" t="s">
        <v>161</v>
      </c>
      <c r="E301" s="152" t="s">
        <v>483</v>
      </c>
      <c r="F301" s="153" t="s">
        <v>484</v>
      </c>
      <c r="G301" s="154" t="s">
        <v>325</v>
      </c>
      <c r="H301" s="155">
        <v>11</v>
      </c>
      <c r="I301" s="156"/>
      <c r="J301" s="157">
        <f>ROUND(I301*H301,2)</f>
        <v>0</v>
      </c>
      <c r="K301" s="158"/>
      <c r="L301" s="34"/>
      <c r="M301" s="159" t="s">
        <v>1</v>
      </c>
      <c r="N301" s="160" t="s">
        <v>41</v>
      </c>
      <c r="O301" s="59"/>
      <c r="P301" s="161">
        <f>O301*H301</f>
        <v>0</v>
      </c>
      <c r="Q301" s="161">
        <v>0</v>
      </c>
      <c r="R301" s="161">
        <f>Q301*H301</f>
        <v>0</v>
      </c>
      <c r="S301" s="161">
        <v>0.005</v>
      </c>
      <c r="T301" s="162">
        <f>S301*H301</f>
        <v>0.055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237</v>
      </c>
      <c r="AT301" s="163" t="s">
        <v>161</v>
      </c>
      <c r="AU301" s="163" t="s">
        <v>85</v>
      </c>
      <c r="AY301" s="18" t="s">
        <v>159</v>
      </c>
      <c r="BE301" s="164">
        <f>IF(N301="základní",J301,0)</f>
        <v>0</v>
      </c>
      <c r="BF301" s="164">
        <f>IF(N301="snížená",J301,0)</f>
        <v>0</v>
      </c>
      <c r="BG301" s="164">
        <f>IF(N301="zákl. přenesená",J301,0)</f>
        <v>0</v>
      </c>
      <c r="BH301" s="164">
        <f>IF(N301="sníž. přenesená",J301,0)</f>
        <v>0</v>
      </c>
      <c r="BI301" s="164">
        <f>IF(N301="nulová",J301,0)</f>
        <v>0</v>
      </c>
      <c r="BJ301" s="18" t="s">
        <v>83</v>
      </c>
      <c r="BK301" s="164">
        <f>ROUND(I301*H301,2)</f>
        <v>0</v>
      </c>
      <c r="BL301" s="18" t="s">
        <v>237</v>
      </c>
      <c r="BM301" s="163" t="s">
        <v>485</v>
      </c>
    </row>
    <row r="302" spans="2:51" s="13" customFormat="1" ht="11.25">
      <c r="B302" s="165"/>
      <c r="D302" s="166" t="s">
        <v>167</v>
      </c>
      <c r="E302" s="167" t="s">
        <v>1</v>
      </c>
      <c r="F302" s="168" t="s">
        <v>486</v>
      </c>
      <c r="H302" s="169">
        <v>9</v>
      </c>
      <c r="I302" s="170"/>
      <c r="L302" s="165"/>
      <c r="M302" s="171"/>
      <c r="N302" s="172"/>
      <c r="O302" s="172"/>
      <c r="P302" s="172"/>
      <c r="Q302" s="172"/>
      <c r="R302" s="172"/>
      <c r="S302" s="172"/>
      <c r="T302" s="173"/>
      <c r="AT302" s="167" t="s">
        <v>167</v>
      </c>
      <c r="AU302" s="167" t="s">
        <v>85</v>
      </c>
      <c r="AV302" s="13" t="s">
        <v>85</v>
      </c>
      <c r="AW302" s="13" t="s">
        <v>32</v>
      </c>
      <c r="AX302" s="13" t="s">
        <v>76</v>
      </c>
      <c r="AY302" s="167" t="s">
        <v>159</v>
      </c>
    </row>
    <row r="303" spans="2:51" s="13" customFormat="1" ht="11.25">
      <c r="B303" s="165"/>
      <c r="D303" s="166" t="s">
        <v>167</v>
      </c>
      <c r="E303" s="167" t="s">
        <v>1</v>
      </c>
      <c r="F303" s="168" t="s">
        <v>487</v>
      </c>
      <c r="H303" s="169">
        <v>2</v>
      </c>
      <c r="I303" s="170"/>
      <c r="L303" s="165"/>
      <c r="M303" s="171"/>
      <c r="N303" s="172"/>
      <c r="O303" s="172"/>
      <c r="P303" s="172"/>
      <c r="Q303" s="172"/>
      <c r="R303" s="172"/>
      <c r="S303" s="172"/>
      <c r="T303" s="173"/>
      <c r="AT303" s="167" t="s">
        <v>167</v>
      </c>
      <c r="AU303" s="167" t="s">
        <v>85</v>
      </c>
      <c r="AV303" s="13" t="s">
        <v>85</v>
      </c>
      <c r="AW303" s="13" t="s">
        <v>32</v>
      </c>
      <c r="AX303" s="13" t="s">
        <v>76</v>
      </c>
      <c r="AY303" s="167" t="s">
        <v>159</v>
      </c>
    </row>
    <row r="304" spans="2:51" s="14" customFormat="1" ht="11.25">
      <c r="B304" s="174"/>
      <c r="D304" s="166" t="s">
        <v>167</v>
      </c>
      <c r="E304" s="175" t="s">
        <v>1</v>
      </c>
      <c r="F304" s="176" t="s">
        <v>227</v>
      </c>
      <c r="H304" s="177">
        <v>11</v>
      </c>
      <c r="I304" s="178"/>
      <c r="L304" s="174"/>
      <c r="M304" s="179"/>
      <c r="N304" s="180"/>
      <c r="O304" s="180"/>
      <c r="P304" s="180"/>
      <c r="Q304" s="180"/>
      <c r="R304" s="180"/>
      <c r="S304" s="180"/>
      <c r="T304" s="181"/>
      <c r="AT304" s="175" t="s">
        <v>167</v>
      </c>
      <c r="AU304" s="175" t="s">
        <v>85</v>
      </c>
      <c r="AV304" s="14" t="s">
        <v>165</v>
      </c>
      <c r="AW304" s="14" t="s">
        <v>32</v>
      </c>
      <c r="AX304" s="14" t="s">
        <v>83</v>
      </c>
      <c r="AY304" s="175" t="s">
        <v>159</v>
      </c>
    </row>
    <row r="305" spans="1:65" s="2" customFormat="1" ht="33" customHeight="1">
      <c r="A305" s="33"/>
      <c r="B305" s="150"/>
      <c r="C305" s="151" t="s">
        <v>488</v>
      </c>
      <c r="D305" s="151" t="s">
        <v>161</v>
      </c>
      <c r="E305" s="152" t="s">
        <v>489</v>
      </c>
      <c r="F305" s="153" t="s">
        <v>490</v>
      </c>
      <c r="G305" s="154" t="s">
        <v>325</v>
      </c>
      <c r="H305" s="155">
        <v>2</v>
      </c>
      <c r="I305" s="156"/>
      <c r="J305" s="157">
        <f>ROUND(I305*H305,2)</f>
        <v>0</v>
      </c>
      <c r="K305" s="158"/>
      <c r="L305" s="34"/>
      <c r="M305" s="159" t="s">
        <v>1</v>
      </c>
      <c r="N305" s="160" t="s">
        <v>41</v>
      </c>
      <c r="O305" s="59"/>
      <c r="P305" s="161">
        <f>O305*H305</f>
        <v>0</v>
      </c>
      <c r="Q305" s="161">
        <v>0</v>
      </c>
      <c r="R305" s="161">
        <f>Q305*H305</f>
        <v>0</v>
      </c>
      <c r="S305" s="161">
        <v>0.7</v>
      </c>
      <c r="T305" s="162">
        <f>S305*H305</f>
        <v>1.4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237</v>
      </c>
      <c r="AT305" s="163" t="s">
        <v>161</v>
      </c>
      <c r="AU305" s="163" t="s">
        <v>85</v>
      </c>
      <c r="AY305" s="18" t="s">
        <v>159</v>
      </c>
      <c r="BE305" s="164">
        <f>IF(N305="základní",J305,0)</f>
        <v>0</v>
      </c>
      <c r="BF305" s="164">
        <f>IF(N305="snížená",J305,0)</f>
        <v>0</v>
      </c>
      <c r="BG305" s="164">
        <f>IF(N305="zákl. přenesená",J305,0)</f>
        <v>0</v>
      </c>
      <c r="BH305" s="164">
        <f>IF(N305="sníž. přenesená",J305,0)</f>
        <v>0</v>
      </c>
      <c r="BI305" s="164">
        <f>IF(N305="nulová",J305,0)</f>
        <v>0</v>
      </c>
      <c r="BJ305" s="18" t="s">
        <v>83</v>
      </c>
      <c r="BK305" s="164">
        <f>ROUND(I305*H305,2)</f>
        <v>0</v>
      </c>
      <c r="BL305" s="18" t="s">
        <v>237</v>
      </c>
      <c r="BM305" s="163" t="s">
        <v>491</v>
      </c>
    </row>
    <row r="306" spans="2:51" s="13" customFormat="1" ht="11.25">
      <c r="B306" s="165"/>
      <c r="D306" s="166" t="s">
        <v>167</v>
      </c>
      <c r="E306" s="167" t="s">
        <v>1</v>
      </c>
      <c r="F306" s="168" t="s">
        <v>492</v>
      </c>
      <c r="H306" s="169">
        <v>2</v>
      </c>
      <c r="I306" s="170"/>
      <c r="L306" s="165"/>
      <c r="M306" s="171"/>
      <c r="N306" s="172"/>
      <c r="O306" s="172"/>
      <c r="P306" s="172"/>
      <c r="Q306" s="172"/>
      <c r="R306" s="172"/>
      <c r="S306" s="172"/>
      <c r="T306" s="173"/>
      <c r="AT306" s="167" t="s">
        <v>167</v>
      </c>
      <c r="AU306" s="167" t="s">
        <v>85</v>
      </c>
      <c r="AV306" s="13" t="s">
        <v>85</v>
      </c>
      <c r="AW306" s="13" t="s">
        <v>32</v>
      </c>
      <c r="AX306" s="13" t="s">
        <v>83</v>
      </c>
      <c r="AY306" s="167" t="s">
        <v>159</v>
      </c>
    </row>
    <row r="307" spans="1:65" s="2" customFormat="1" ht="24.2" customHeight="1">
      <c r="A307" s="33"/>
      <c r="B307" s="150"/>
      <c r="C307" s="151" t="s">
        <v>493</v>
      </c>
      <c r="D307" s="151" t="s">
        <v>161</v>
      </c>
      <c r="E307" s="152" t="s">
        <v>494</v>
      </c>
      <c r="F307" s="153" t="s">
        <v>495</v>
      </c>
      <c r="G307" s="154" t="s">
        <v>164</v>
      </c>
      <c r="H307" s="155">
        <v>4</v>
      </c>
      <c r="I307" s="156"/>
      <c r="J307" s="157">
        <f>ROUND(I307*H307,2)</f>
        <v>0</v>
      </c>
      <c r="K307" s="158"/>
      <c r="L307" s="34"/>
      <c r="M307" s="159" t="s">
        <v>1</v>
      </c>
      <c r="N307" s="160" t="s">
        <v>41</v>
      </c>
      <c r="O307" s="59"/>
      <c r="P307" s="161">
        <f>O307*H307</f>
        <v>0</v>
      </c>
      <c r="Q307" s="161">
        <v>0</v>
      </c>
      <c r="R307" s="161">
        <f>Q307*H307</f>
        <v>0</v>
      </c>
      <c r="S307" s="161">
        <v>0</v>
      </c>
      <c r="T307" s="16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237</v>
      </c>
      <c r="AT307" s="163" t="s">
        <v>161</v>
      </c>
      <c r="AU307" s="163" t="s">
        <v>85</v>
      </c>
      <c r="AY307" s="18" t="s">
        <v>159</v>
      </c>
      <c r="BE307" s="164">
        <f>IF(N307="základní",J307,0)</f>
        <v>0</v>
      </c>
      <c r="BF307" s="164">
        <f>IF(N307="snížená",J307,0)</f>
        <v>0</v>
      </c>
      <c r="BG307" s="164">
        <f>IF(N307="zákl. přenesená",J307,0)</f>
        <v>0</v>
      </c>
      <c r="BH307" s="164">
        <f>IF(N307="sníž. přenesená",J307,0)</f>
        <v>0</v>
      </c>
      <c r="BI307" s="164">
        <f>IF(N307="nulová",J307,0)</f>
        <v>0</v>
      </c>
      <c r="BJ307" s="18" t="s">
        <v>83</v>
      </c>
      <c r="BK307" s="164">
        <f>ROUND(I307*H307,2)</f>
        <v>0</v>
      </c>
      <c r="BL307" s="18" t="s">
        <v>237</v>
      </c>
      <c r="BM307" s="163" t="s">
        <v>496</v>
      </c>
    </row>
    <row r="308" spans="2:51" s="13" customFormat="1" ht="11.25">
      <c r="B308" s="165"/>
      <c r="D308" s="166" t="s">
        <v>167</v>
      </c>
      <c r="E308" s="167" t="s">
        <v>1</v>
      </c>
      <c r="F308" s="168" t="s">
        <v>497</v>
      </c>
      <c r="H308" s="169">
        <v>4</v>
      </c>
      <c r="I308" s="170"/>
      <c r="L308" s="165"/>
      <c r="M308" s="171"/>
      <c r="N308" s="172"/>
      <c r="O308" s="172"/>
      <c r="P308" s="172"/>
      <c r="Q308" s="172"/>
      <c r="R308" s="172"/>
      <c r="S308" s="172"/>
      <c r="T308" s="173"/>
      <c r="AT308" s="167" t="s">
        <v>167</v>
      </c>
      <c r="AU308" s="167" t="s">
        <v>85</v>
      </c>
      <c r="AV308" s="13" t="s">
        <v>85</v>
      </c>
      <c r="AW308" s="13" t="s">
        <v>32</v>
      </c>
      <c r="AX308" s="13" t="s">
        <v>83</v>
      </c>
      <c r="AY308" s="167" t="s">
        <v>159</v>
      </c>
    </row>
    <row r="309" spans="1:65" s="2" customFormat="1" ht="33" customHeight="1">
      <c r="A309" s="33"/>
      <c r="B309" s="150"/>
      <c r="C309" s="151" t="s">
        <v>498</v>
      </c>
      <c r="D309" s="151" t="s">
        <v>161</v>
      </c>
      <c r="E309" s="152" t="s">
        <v>499</v>
      </c>
      <c r="F309" s="153" t="s">
        <v>500</v>
      </c>
      <c r="G309" s="154" t="s">
        <v>164</v>
      </c>
      <c r="H309" s="155">
        <v>11.88</v>
      </c>
      <c r="I309" s="156"/>
      <c r="J309" s="157">
        <f>ROUND(I309*H309,2)</f>
        <v>0</v>
      </c>
      <c r="K309" s="158"/>
      <c r="L309" s="34"/>
      <c r="M309" s="159" t="s">
        <v>1</v>
      </c>
      <c r="N309" s="160" t="s">
        <v>41</v>
      </c>
      <c r="O309" s="59"/>
      <c r="P309" s="161">
        <f>O309*H309</f>
        <v>0</v>
      </c>
      <c r="Q309" s="161">
        <v>0</v>
      </c>
      <c r="R309" s="161">
        <f>Q309*H309</f>
        <v>0</v>
      </c>
      <c r="S309" s="161">
        <v>0</v>
      </c>
      <c r="T309" s="16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237</v>
      </c>
      <c r="AT309" s="163" t="s">
        <v>161</v>
      </c>
      <c r="AU309" s="163" t="s">
        <v>85</v>
      </c>
      <c r="AY309" s="18" t="s">
        <v>159</v>
      </c>
      <c r="BE309" s="164">
        <f>IF(N309="základní",J309,0)</f>
        <v>0</v>
      </c>
      <c r="BF309" s="164">
        <f>IF(N309="snížená",J309,0)</f>
        <v>0</v>
      </c>
      <c r="BG309" s="164">
        <f>IF(N309="zákl. přenesená",J309,0)</f>
        <v>0</v>
      </c>
      <c r="BH309" s="164">
        <f>IF(N309="sníž. přenesená",J309,0)</f>
        <v>0</v>
      </c>
      <c r="BI309" s="164">
        <f>IF(N309="nulová",J309,0)</f>
        <v>0</v>
      </c>
      <c r="BJ309" s="18" t="s">
        <v>83</v>
      </c>
      <c r="BK309" s="164">
        <f>ROUND(I309*H309,2)</f>
        <v>0</v>
      </c>
      <c r="BL309" s="18" t="s">
        <v>237</v>
      </c>
      <c r="BM309" s="163" t="s">
        <v>501</v>
      </c>
    </row>
    <row r="310" spans="2:51" s="13" customFormat="1" ht="11.25">
      <c r="B310" s="165"/>
      <c r="D310" s="166" t="s">
        <v>167</v>
      </c>
      <c r="E310" s="167" t="s">
        <v>1</v>
      </c>
      <c r="F310" s="168" t="s">
        <v>502</v>
      </c>
      <c r="H310" s="169">
        <v>11.88</v>
      </c>
      <c r="I310" s="170"/>
      <c r="L310" s="165"/>
      <c r="M310" s="171"/>
      <c r="N310" s="172"/>
      <c r="O310" s="172"/>
      <c r="P310" s="172"/>
      <c r="Q310" s="172"/>
      <c r="R310" s="172"/>
      <c r="S310" s="172"/>
      <c r="T310" s="173"/>
      <c r="AT310" s="167" t="s">
        <v>167</v>
      </c>
      <c r="AU310" s="167" t="s">
        <v>85</v>
      </c>
      <c r="AV310" s="13" t="s">
        <v>85</v>
      </c>
      <c r="AW310" s="13" t="s">
        <v>32</v>
      </c>
      <c r="AX310" s="13" t="s">
        <v>83</v>
      </c>
      <c r="AY310" s="167" t="s">
        <v>159</v>
      </c>
    </row>
    <row r="311" spans="2:63" s="12" customFormat="1" ht="22.9" customHeight="1">
      <c r="B311" s="137"/>
      <c r="D311" s="138" t="s">
        <v>75</v>
      </c>
      <c r="E311" s="148" t="s">
        <v>503</v>
      </c>
      <c r="F311" s="148" t="s">
        <v>504</v>
      </c>
      <c r="I311" s="140"/>
      <c r="J311" s="149">
        <f>BK311</f>
        <v>0</v>
      </c>
      <c r="L311" s="137"/>
      <c r="M311" s="142"/>
      <c r="N311" s="143"/>
      <c r="O311" s="143"/>
      <c r="P311" s="144">
        <f>SUM(P312:P315)</f>
        <v>0</v>
      </c>
      <c r="Q311" s="143"/>
      <c r="R311" s="144">
        <f>SUM(R312:R315)</f>
        <v>0</v>
      </c>
      <c r="S311" s="143"/>
      <c r="T311" s="145">
        <f>SUM(T312:T315)</f>
        <v>0.6252500000000001</v>
      </c>
      <c r="AR311" s="138" t="s">
        <v>85</v>
      </c>
      <c r="AT311" s="146" t="s">
        <v>75</v>
      </c>
      <c r="AU311" s="146" t="s">
        <v>83</v>
      </c>
      <c r="AY311" s="138" t="s">
        <v>159</v>
      </c>
      <c r="BK311" s="147">
        <f>SUM(BK312:BK315)</f>
        <v>0</v>
      </c>
    </row>
    <row r="312" spans="1:65" s="2" customFormat="1" ht="37.9" customHeight="1">
      <c r="A312" s="33"/>
      <c r="B312" s="150"/>
      <c r="C312" s="151" t="s">
        <v>505</v>
      </c>
      <c r="D312" s="151" t="s">
        <v>161</v>
      </c>
      <c r="E312" s="152" t="s">
        <v>506</v>
      </c>
      <c r="F312" s="153" t="s">
        <v>507</v>
      </c>
      <c r="G312" s="154" t="s">
        <v>214</v>
      </c>
      <c r="H312" s="155">
        <v>1</v>
      </c>
      <c r="I312" s="156"/>
      <c r="J312" s="157">
        <f>ROUND(I312*H312,2)</f>
        <v>0</v>
      </c>
      <c r="K312" s="158"/>
      <c r="L312" s="34"/>
      <c r="M312" s="159" t="s">
        <v>1</v>
      </c>
      <c r="N312" s="160" t="s">
        <v>41</v>
      </c>
      <c r="O312" s="59"/>
      <c r="P312" s="161">
        <f>O312*H312</f>
        <v>0</v>
      </c>
      <c r="Q312" s="161">
        <v>0</v>
      </c>
      <c r="R312" s="161">
        <f>Q312*H312</f>
        <v>0</v>
      </c>
      <c r="S312" s="161">
        <v>0</v>
      </c>
      <c r="T312" s="162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3" t="s">
        <v>508</v>
      </c>
      <c r="AT312" s="163" t="s">
        <v>161</v>
      </c>
      <c r="AU312" s="163" t="s">
        <v>85</v>
      </c>
      <c r="AY312" s="18" t="s">
        <v>159</v>
      </c>
      <c r="BE312" s="164">
        <f>IF(N312="základní",J312,0)</f>
        <v>0</v>
      </c>
      <c r="BF312" s="164">
        <f>IF(N312="snížená",J312,0)</f>
        <v>0</v>
      </c>
      <c r="BG312" s="164">
        <f>IF(N312="zákl. přenesená",J312,0)</f>
        <v>0</v>
      </c>
      <c r="BH312" s="164">
        <f>IF(N312="sníž. přenesená",J312,0)</f>
        <v>0</v>
      </c>
      <c r="BI312" s="164">
        <f>IF(N312="nulová",J312,0)</f>
        <v>0</v>
      </c>
      <c r="BJ312" s="18" t="s">
        <v>83</v>
      </c>
      <c r="BK312" s="164">
        <f>ROUND(I312*H312,2)</f>
        <v>0</v>
      </c>
      <c r="BL312" s="18" t="s">
        <v>508</v>
      </c>
      <c r="BM312" s="163" t="s">
        <v>509</v>
      </c>
    </row>
    <row r="313" spans="1:65" s="2" customFormat="1" ht="24.2" customHeight="1">
      <c r="A313" s="33"/>
      <c r="B313" s="150"/>
      <c r="C313" s="151" t="s">
        <v>510</v>
      </c>
      <c r="D313" s="151" t="s">
        <v>161</v>
      </c>
      <c r="E313" s="152" t="s">
        <v>511</v>
      </c>
      <c r="F313" s="153" t="s">
        <v>512</v>
      </c>
      <c r="G313" s="154" t="s">
        <v>190</v>
      </c>
      <c r="H313" s="155">
        <v>14.05</v>
      </c>
      <c r="I313" s="156"/>
      <c r="J313" s="157">
        <f>ROUND(I313*H313,2)</f>
        <v>0</v>
      </c>
      <c r="K313" s="158"/>
      <c r="L313" s="34"/>
      <c r="M313" s="159" t="s">
        <v>1</v>
      </c>
      <c r="N313" s="160" t="s">
        <v>41</v>
      </c>
      <c r="O313" s="59"/>
      <c r="P313" s="161">
        <f>O313*H313</f>
        <v>0</v>
      </c>
      <c r="Q313" s="161">
        <v>0</v>
      </c>
      <c r="R313" s="161">
        <f>Q313*H313</f>
        <v>0</v>
      </c>
      <c r="S313" s="161">
        <v>0.025</v>
      </c>
      <c r="T313" s="162">
        <f>S313*H313</f>
        <v>0.35125000000000006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237</v>
      </c>
      <c r="AT313" s="163" t="s">
        <v>161</v>
      </c>
      <c r="AU313" s="163" t="s">
        <v>85</v>
      </c>
      <c r="AY313" s="18" t="s">
        <v>159</v>
      </c>
      <c r="BE313" s="164">
        <f>IF(N313="základní",J313,0)</f>
        <v>0</v>
      </c>
      <c r="BF313" s="164">
        <f>IF(N313="snížená",J313,0)</f>
        <v>0</v>
      </c>
      <c r="BG313" s="164">
        <f>IF(N313="zákl. přenesená",J313,0)</f>
        <v>0</v>
      </c>
      <c r="BH313" s="164">
        <f>IF(N313="sníž. přenesená",J313,0)</f>
        <v>0</v>
      </c>
      <c r="BI313" s="164">
        <f>IF(N313="nulová",J313,0)</f>
        <v>0</v>
      </c>
      <c r="BJ313" s="18" t="s">
        <v>83</v>
      </c>
      <c r="BK313" s="164">
        <f>ROUND(I313*H313,2)</f>
        <v>0</v>
      </c>
      <c r="BL313" s="18" t="s">
        <v>237</v>
      </c>
      <c r="BM313" s="163" t="s">
        <v>513</v>
      </c>
    </row>
    <row r="314" spans="2:51" s="13" customFormat="1" ht="11.25">
      <c r="B314" s="165"/>
      <c r="D314" s="166" t="s">
        <v>167</v>
      </c>
      <c r="E314" s="167" t="s">
        <v>1</v>
      </c>
      <c r="F314" s="168" t="s">
        <v>514</v>
      </c>
      <c r="H314" s="169">
        <v>14.05</v>
      </c>
      <c r="I314" s="170"/>
      <c r="L314" s="165"/>
      <c r="M314" s="171"/>
      <c r="N314" s="172"/>
      <c r="O314" s="172"/>
      <c r="P314" s="172"/>
      <c r="Q314" s="172"/>
      <c r="R314" s="172"/>
      <c r="S314" s="172"/>
      <c r="T314" s="173"/>
      <c r="AT314" s="167" t="s">
        <v>167</v>
      </c>
      <c r="AU314" s="167" t="s">
        <v>85</v>
      </c>
      <c r="AV314" s="13" t="s">
        <v>85</v>
      </c>
      <c r="AW314" s="13" t="s">
        <v>32</v>
      </c>
      <c r="AX314" s="13" t="s">
        <v>83</v>
      </c>
      <c r="AY314" s="167" t="s">
        <v>159</v>
      </c>
    </row>
    <row r="315" spans="1:65" s="2" customFormat="1" ht="21.75" customHeight="1">
      <c r="A315" s="33"/>
      <c r="B315" s="150"/>
      <c r="C315" s="151" t="s">
        <v>515</v>
      </c>
      <c r="D315" s="151" t="s">
        <v>161</v>
      </c>
      <c r="E315" s="152" t="s">
        <v>516</v>
      </c>
      <c r="F315" s="153" t="s">
        <v>517</v>
      </c>
      <c r="G315" s="154" t="s">
        <v>325</v>
      </c>
      <c r="H315" s="155">
        <v>2</v>
      </c>
      <c r="I315" s="156"/>
      <c r="J315" s="157">
        <f>ROUND(I315*H315,2)</f>
        <v>0</v>
      </c>
      <c r="K315" s="158"/>
      <c r="L315" s="34"/>
      <c r="M315" s="159" t="s">
        <v>1</v>
      </c>
      <c r="N315" s="160" t="s">
        <v>41</v>
      </c>
      <c r="O315" s="59"/>
      <c r="P315" s="161">
        <f>O315*H315</f>
        <v>0</v>
      </c>
      <c r="Q315" s="161">
        <v>0</v>
      </c>
      <c r="R315" s="161">
        <f>Q315*H315</f>
        <v>0</v>
      </c>
      <c r="S315" s="161">
        <v>0.137</v>
      </c>
      <c r="T315" s="162">
        <f>S315*H315</f>
        <v>0.274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237</v>
      </c>
      <c r="AT315" s="163" t="s">
        <v>161</v>
      </c>
      <c r="AU315" s="163" t="s">
        <v>85</v>
      </c>
      <c r="AY315" s="18" t="s">
        <v>159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83</v>
      </c>
      <c r="BK315" s="164">
        <f>ROUND(I315*H315,2)</f>
        <v>0</v>
      </c>
      <c r="BL315" s="18" t="s">
        <v>237</v>
      </c>
      <c r="BM315" s="163" t="s">
        <v>518</v>
      </c>
    </row>
    <row r="316" spans="2:63" s="12" customFormat="1" ht="25.9" customHeight="1">
      <c r="B316" s="137"/>
      <c r="D316" s="138" t="s">
        <v>75</v>
      </c>
      <c r="E316" s="139" t="s">
        <v>519</v>
      </c>
      <c r="F316" s="139" t="s">
        <v>520</v>
      </c>
      <c r="I316" s="140"/>
      <c r="J316" s="141">
        <f>BK316</f>
        <v>0</v>
      </c>
      <c r="L316" s="137"/>
      <c r="M316" s="142"/>
      <c r="N316" s="143"/>
      <c r="O316" s="143"/>
      <c r="P316" s="144">
        <f>SUM(P317:P319)</f>
        <v>0</v>
      </c>
      <c r="Q316" s="143"/>
      <c r="R316" s="144">
        <f>SUM(R317:R319)</f>
        <v>0</v>
      </c>
      <c r="S316" s="143"/>
      <c r="T316" s="145">
        <f>SUM(T317:T319)</f>
        <v>0</v>
      </c>
      <c r="AR316" s="138" t="s">
        <v>165</v>
      </c>
      <c r="AT316" s="146" t="s">
        <v>75</v>
      </c>
      <c r="AU316" s="146" t="s">
        <v>76</v>
      </c>
      <c r="AY316" s="138" t="s">
        <v>159</v>
      </c>
      <c r="BK316" s="147">
        <f>SUM(BK317:BK319)</f>
        <v>0</v>
      </c>
    </row>
    <row r="317" spans="1:65" s="2" customFormat="1" ht="16.5" customHeight="1">
      <c r="A317" s="33"/>
      <c r="B317" s="150"/>
      <c r="C317" s="151" t="s">
        <v>521</v>
      </c>
      <c r="D317" s="151" t="s">
        <v>161</v>
      </c>
      <c r="E317" s="152" t="s">
        <v>522</v>
      </c>
      <c r="F317" s="153" t="s">
        <v>523</v>
      </c>
      <c r="G317" s="154" t="s">
        <v>214</v>
      </c>
      <c r="H317" s="155">
        <v>1</v>
      </c>
      <c r="I317" s="156"/>
      <c r="J317" s="157">
        <f>ROUND(I317*H317,2)</f>
        <v>0</v>
      </c>
      <c r="K317" s="158"/>
      <c r="L317" s="34"/>
      <c r="M317" s="159" t="s">
        <v>1</v>
      </c>
      <c r="N317" s="160" t="s">
        <v>41</v>
      </c>
      <c r="O317" s="59"/>
      <c r="P317" s="161">
        <f>O317*H317</f>
        <v>0</v>
      </c>
      <c r="Q317" s="161">
        <v>0</v>
      </c>
      <c r="R317" s="161">
        <f>Q317*H317</f>
        <v>0</v>
      </c>
      <c r="S317" s="161">
        <v>0</v>
      </c>
      <c r="T317" s="16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3" t="s">
        <v>508</v>
      </c>
      <c r="AT317" s="163" t="s">
        <v>161</v>
      </c>
      <c r="AU317" s="163" t="s">
        <v>83</v>
      </c>
      <c r="AY317" s="18" t="s">
        <v>159</v>
      </c>
      <c r="BE317" s="164">
        <f>IF(N317="základní",J317,0)</f>
        <v>0</v>
      </c>
      <c r="BF317" s="164">
        <f>IF(N317="snížená",J317,0)</f>
        <v>0</v>
      </c>
      <c r="BG317" s="164">
        <f>IF(N317="zákl. přenesená",J317,0)</f>
        <v>0</v>
      </c>
      <c r="BH317" s="164">
        <f>IF(N317="sníž. přenesená",J317,0)</f>
        <v>0</v>
      </c>
      <c r="BI317" s="164">
        <f>IF(N317="nulová",J317,0)</f>
        <v>0</v>
      </c>
      <c r="BJ317" s="18" t="s">
        <v>83</v>
      </c>
      <c r="BK317" s="164">
        <f>ROUND(I317*H317,2)</f>
        <v>0</v>
      </c>
      <c r="BL317" s="18" t="s">
        <v>508</v>
      </c>
      <c r="BM317" s="163" t="s">
        <v>524</v>
      </c>
    </row>
    <row r="318" spans="1:65" s="2" customFormat="1" ht="37.9" customHeight="1">
      <c r="A318" s="33"/>
      <c r="B318" s="150"/>
      <c r="C318" s="151" t="s">
        <v>525</v>
      </c>
      <c r="D318" s="151" t="s">
        <v>161</v>
      </c>
      <c r="E318" s="152" t="s">
        <v>526</v>
      </c>
      <c r="F318" s="153" t="s">
        <v>527</v>
      </c>
      <c r="G318" s="154" t="s">
        <v>214</v>
      </c>
      <c r="H318" s="155">
        <v>1</v>
      </c>
      <c r="I318" s="156"/>
      <c r="J318" s="157">
        <f>ROUND(I318*H318,2)</f>
        <v>0</v>
      </c>
      <c r="K318" s="158"/>
      <c r="L318" s="34"/>
      <c r="M318" s="159" t="s">
        <v>1</v>
      </c>
      <c r="N318" s="160" t="s">
        <v>41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508</v>
      </c>
      <c r="AT318" s="163" t="s">
        <v>161</v>
      </c>
      <c r="AU318" s="163" t="s">
        <v>83</v>
      </c>
      <c r="AY318" s="18" t="s">
        <v>159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83</v>
      </c>
      <c r="BK318" s="164">
        <f>ROUND(I318*H318,2)</f>
        <v>0</v>
      </c>
      <c r="BL318" s="18" t="s">
        <v>508</v>
      </c>
      <c r="BM318" s="163" t="s">
        <v>528</v>
      </c>
    </row>
    <row r="319" spans="1:65" s="2" customFormat="1" ht="24.2" customHeight="1">
      <c r="A319" s="33"/>
      <c r="B319" s="150"/>
      <c r="C319" s="151" t="s">
        <v>529</v>
      </c>
      <c r="D319" s="151" t="s">
        <v>161</v>
      </c>
      <c r="E319" s="152" t="s">
        <v>530</v>
      </c>
      <c r="F319" s="153" t="s">
        <v>531</v>
      </c>
      <c r="G319" s="154" t="s">
        <v>214</v>
      </c>
      <c r="H319" s="155">
        <v>1</v>
      </c>
      <c r="I319" s="156"/>
      <c r="J319" s="157">
        <f>ROUND(I319*H319,2)</f>
        <v>0</v>
      </c>
      <c r="K319" s="158"/>
      <c r="L319" s="34"/>
      <c r="M319" s="186" t="s">
        <v>1</v>
      </c>
      <c r="N319" s="187" t="s">
        <v>41</v>
      </c>
      <c r="O319" s="188"/>
      <c r="P319" s="189">
        <f>O319*H319</f>
        <v>0</v>
      </c>
      <c r="Q319" s="189">
        <v>0</v>
      </c>
      <c r="R319" s="189">
        <f>Q319*H319</f>
        <v>0</v>
      </c>
      <c r="S319" s="189">
        <v>0</v>
      </c>
      <c r="T319" s="190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508</v>
      </c>
      <c r="AT319" s="163" t="s">
        <v>161</v>
      </c>
      <c r="AU319" s="163" t="s">
        <v>83</v>
      </c>
      <c r="AY319" s="18" t="s">
        <v>159</v>
      </c>
      <c r="BE319" s="164">
        <f>IF(N319="základní",J319,0)</f>
        <v>0</v>
      </c>
      <c r="BF319" s="164">
        <f>IF(N319="snížená",J319,0)</f>
        <v>0</v>
      </c>
      <c r="BG319" s="164">
        <f>IF(N319="zákl. přenesená",J319,0)</f>
        <v>0</v>
      </c>
      <c r="BH319" s="164">
        <f>IF(N319="sníž. přenesená",J319,0)</f>
        <v>0</v>
      </c>
      <c r="BI319" s="164">
        <f>IF(N319="nulová",J319,0)</f>
        <v>0</v>
      </c>
      <c r="BJ319" s="18" t="s">
        <v>83</v>
      </c>
      <c r="BK319" s="164">
        <f>ROUND(I319*H319,2)</f>
        <v>0</v>
      </c>
      <c r="BL319" s="18" t="s">
        <v>508</v>
      </c>
      <c r="BM319" s="163" t="s">
        <v>532</v>
      </c>
    </row>
    <row r="320" spans="1:31" s="2" customFormat="1" ht="6.95" customHeight="1">
      <c r="A320" s="33"/>
      <c r="B320" s="48"/>
      <c r="C320" s="49"/>
      <c r="D320" s="49"/>
      <c r="E320" s="49"/>
      <c r="F320" s="49"/>
      <c r="G320" s="49"/>
      <c r="H320" s="49"/>
      <c r="I320" s="49"/>
      <c r="J320" s="49"/>
      <c r="K320" s="49"/>
      <c r="L320" s="34"/>
      <c r="M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</row>
  </sheetData>
  <autoFilter ref="C129:K319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2"/>
  <sheetViews>
    <sheetView showGridLines="0" tabSelected="1" workbookViewId="0" topLeftCell="A176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93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4"/>
      <c r="G9" s="264"/>
      <c r="H9" s="26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4" t="s">
        <v>533</v>
      </c>
      <c r="F11" s="264"/>
      <c r="G11" s="264"/>
      <c r="H11" s="264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5" t="str">
        <f>'Rekapitulace stavby'!E14</f>
        <v>Vyplň údaj</v>
      </c>
      <c r="F20" s="230"/>
      <c r="G20" s="230"/>
      <c r="H20" s="230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">
        <v>30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5" t="s">
        <v>1</v>
      </c>
      <c r="F29" s="235"/>
      <c r="G29" s="235"/>
      <c r="H29" s="235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ROUND(J154,2)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ROUND((SUM(BE154:BE1791)),2)</f>
        <v>0</v>
      </c>
      <c r="G35" s="33"/>
      <c r="H35" s="33"/>
      <c r="I35" s="106">
        <v>0.21</v>
      </c>
      <c r="J35" s="105">
        <f>ROUND(((SUM(BE154:BE1791))*I35),2)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ROUND((SUM(BF154:BF1791)),2)</f>
        <v>0</v>
      </c>
      <c r="G36" s="33"/>
      <c r="H36" s="33"/>
      <c r="I36" s="106">
        <v>0.15</v>
      </c>
      <c r="J36" s="105">
        <f>ROUND(((SUM(BF154:BF1791))*I36),2)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ROUND((SUM(BG154:BG1791)),2)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ROUND((SUM(BH154:BH1791)),2)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ROUND((SUM(BI154:BI1791)),2)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4"/>
      <c r="G87" s="264"/>
      <c r="H87" s="26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4" t="str">
        <f>E11</f>
        <v>02 - STAVEBNÍ PRÁCE</v>
      </c>
      <c r="F89" s="264"/>
      <c r="G89" s="264"/>
      <c r="H89" s="264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J154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134</v>
      </c>
      <c r="E99" s="120"/>
      <c r="F99" s="120"/>
      <c r="G99" s="120"/>
      <c r="H99" s="120"/>
      <c r="I99" s="120"/>
      <c r="J99" s="121">
        <f>J155</f>
        <v>0</v>
      </c>
      <c r="L99" s="118"/>
    </row>
    <row r="100" spans="2:12" s="10" customFormat="1" ht="19.9" customHeight="1">
      <c r="B100" s="122"/>
      <c r="D100" s="123" t="s">
        <v>135</v>
      </c>
      <c r="E100" s="124"/>
      <c r="F100" s="124"/>
      <c r="G100" s="124"/>
      <c r="H100" s="124"/>
      <c r="I100" s="124"/>
      <c r="J100" s="125">
        <f>J156</f>
        <v>0</v>
      </c>
      <c r="L100" s="122"/>
    </row>
    <row r="101" spans="2:12" s="10" customFormat="1" ht="19.9" customHeight="1">
      <c r="B101" s="122"/>
      <c r="D101" s="123" t="s">
        <v>534</v>
      </c>
      <c r="E101" s="124"/>
      <c r="F101" s="124"/>
      <c r="G101" s="124"/>
      <c r="H101" s="124"/>
      <c r="I101" s="124"/>
      <c r="J101" s="125">
        <f>J182</f>
        <v>0</v>
      </c>
      <c r="L101" s="122"/>
    </row>
    <row r="102" spans="2:12" s="10" customFormat="1" ht="19.9" customHeight="1">
      <c r="B102" s="122"/>
      <c r="D102" s="123" t="s">
        <v>535</v>
      </c>
      <c r="E102" s="124"/>
      <c r="F102" s="124"/>
      <c r="G102" s="124"/>
      <c r="H102" s="124"/>
      <c r="I102" s="124"/>
      <c r="J102" s="125">
        <f>J245</f>
        <v>0</v>
      </c>
      <c r="L102" s="122"/>
    </row>
    <row r="103" spans="2:12" s="10" customFormat="1" ht="19.9" customHeight="1">
      <c r="B103" s="122"/>
      <c r="D103" s="123" t="s">
        <v>536</v>
      </c>
      <c r="E103" s="124"/>
      <c r="F103" s="124"/>
      <c r="G103" s="124"/>
      <c r="H103" s="124"/>
      <c r="I103" s="124"/>
      <c r="J103" s="125">
        <f>J440</f>
        <v>0</v>
      </c>
      <c r="L103" s="122"/>
    </row>
    <row r="104" spans="2:12" s="10" customFormat="1" ht="19.9" customHeight="1">
      <c r="B104" s="122"/>
      <c r="D104" s="123" t="s">
        <v>537</v>
      </c>
      <c r="E104" s="124"/>
      <c r="F104" s="124"/>
      <c r="G104" s="124"/>
      <c r="H104" s="124"/>
      <c r="I104" s="124"/>
      <c r="J104" s="125">
        <f>J521</f>
        <v>0</v>
      </c>
      <c r="L104" s="122"/>
    </row>
    <row r="105" spans="2:12" s="10" customFormat="1" ht="19.9" customHeight="1">
      <c r="B105" s="122"/>
      <c r="D105" s="123" t="s">
        <v>538</v>
      </c>
      <c r="E105" s="124"/>
      <c r="F105" s="124"/>
      <c r="G105" s="124"/>
      <c r="H105" s="124"/>
      <c r="I105" s="124"/>
      <c r="J105" s="125">
        <f>J528</f>
        <v>0</v>
      </c>
      <c r="L105" s="122"/>
    </row>
    <row r="106" spans="2:12" s="10" customFormat="1" ht="19.9" customHeight="1">
      <c r="B106" s="122"/>
      <c r="D106" s="123" t="s">
        <v>136</v>
      </c>
      <c r="E106" s="124"/>
      <c r="F106" s="124"/>
      <c r="G106" s="124"/>
      <c r="H106" s="124"/>
      <c r="I106" s="124"/>
      <c r="J106" s="125">
        <f>J958</f>
        <v>0</v>
      </c>
      <c r="L106" s="122"/>
    </row>
    <row r="107" spans="2:12" s="10" customFormat="1" ht="14.85" customHeight="1">
      <c r="B107" s="122"/>
      <c r="D107" s="123" t="s">
        <v>539</v>
      </c>
      <c r="E107" s="124"/>
      <c r="F107" s="124"/>
      <c r="G107" s="124"/>
      <c r="H107" s="124"/>
      <c r="I107" s="124"/>
      <c r="J107" s="125">
        <f>J979</f>
        <v>0</v>
      </c>
      <c r="L107" s="122"/>
    </row>
    <row r="108" spans="2:12" s="10" customFormat="1" ht="19.9" customHeight="1">
      <c r="B108" s="122"/>
      <c r="D108" s="123" t="s">
        <v>540</v>
      </c>
      <c r="E108" s="124"/>
      <c r="F108" s="124"/>
      <c r="G108" s="124"/>
      <c r="H108" s="124"/>
      <c r="I108" s="124"/>
      <c r="J108" s="125">
        <f>J981</f>
        <v>0</v>
      </c>
      <c r="L108" s="122"/>
    </row>
    <row r="109" spans="2:12" s="9" customFormat="1" ht="24.95" customHeight="1">
      <c r="B109" s="118"/>
      <c r="D109" s="119" t="s">
        <v>138</v>
      </c>
      <c r="E109" s="120"/>
      <c r="F109" s="120"/>
      <c r="G109" s="120"/>
      <c r="H109" s="120"/>
      <c r="I109" s="120"/>
      <c r="J109" s="121">
        <f>J983</f>
        <v>0</v>
      </c>
      <c r="L109" s="118"/>
    </row>
    <row r="110" spans="2:12" s="10" customFormat="1" ht="19.9" customHeight="1">
      <c r="B110" s="122"/>
      <c r="D110" s="123" t="s">
        <v>541</v>
      </c>
      <c r="E110" s="124"/>
      <c r="F110" s="124"/>
      <c r="G110" s="124"/>
      <c r="H110" s="124"/>
      <c r="I110" s="124"/>
      <c r="J110" s="125">
        <f>J984</f>
        <v>0</v>
      </c>
      <c r="L110" s="122"/>
    </row>
    <row r="111" spans="2:12" s="10" customFormat="1" ht="19.9" customHeight="1">
      <c r="B111" s="122"/>
      <c r="D111" s="123" t="s">
        <v>542</v>
      </c>
      <c r="E111" s="124"/>
      <c r="F111" s="124"/>
      <c r="G111" s="124"/>
      <c r="H111" s="124"/>
      <c r="I111" s="124"/>
      <c r="J111" s="125">
        <f>J1003</f>
        <v>0</v>
      </c>
      <c r="L111" s="122"/>
    </row>
    <row r="112" spans="2:12" s="10" customFormat="1" ht="19.9" customHeight="1">
      <c r="B112" s="122"/>
      <c r="D112" s="123" t="s">
        <v>543</v>
      </c>
      <c r="E112" s="124"/>
      <c r="F112" s="124"/>
      <c r="G112" s="124"/>
      <c r="H112" s="124"/>
      <c r="I112" s="124"/>
      <c r="J112" s="125">
        <f>J1039</f>
        <v>0</v>
      </c>
      <c r="L112" s="122"/>
    </row>
    <row r="113" spans="2:12" s="10" customFormat="1" ht="19.9" customHeight="1">
      <c r="B113" s="122"/>
      <c r="D113" s="123" t="s">
        <v>544</v>
      </c>
      <c r="E113" s="124"/>
      <c r="F113" s="124"/>
      <c r="G113" s="124"/>
      <c r="H113" s="124"/>
      <c r="I113" s="124"/>
      <c r="J113" s="125">
        <f>J1111</f>
        <v>0</v>
      </c>
      <c r="L113" s="122"/>
    </row>
    <row r="114" spans="2:12" s="10" customFormat="1" ht="19.9" customHeight="1">
      <c r="B114" s="122"/>
      <c r="D114" s="123" t="s">
        <v>545</v>
      </c>
      <c r="E114" s="124"/>
      <c r="F114" s="124"/>
      <c r="G114" s="124"/>
      <c r="H114" s="124"/>
      <c r="I114" s="124"/>
      <c r="J114" s="125">
        <f>J1114</f>
        <v>0</v>
      </c>
      <c r="L114" s="122"/>
    </row>
    <row r="115" spans="2:12" s="10" customFormat="1" ht="19.9" customHeight="1">
      <c r="B115" s="122"/>
      <c r="D115" s="123" t="s">
        <v>139</v>
      </c>
      <c r="E115" s="124"/>
      <c r="F115" s="124"/>
      <c r="G115" s="124"/>
      <c r="H115" s="124"/>
      <c r="I115" s="124"/>
      <c r="J115" s="125">
        <f>J1126</f>
        <v>0</v>
      </c>
      <c r="L115" s="122"/>
    </row>
    <row r="116" spans="2:12" s="10" customFormat="1" ht="19.9" customHeight="1">
      <c r="B116" s="122"/>
      <c r="D116" s="123" t="s">
        <v>140</v>
      </c>
      <c r="E116" s="124"/>
      <c r="F116" s="124"/>
      <c r="G116" s="124"/>
      <c r="H116" s="124"/>
      <c r="I116" s="124"/>
      <c r="J116" s="125">
        <f>J1157</f>
        <v>0</v>
      </c>
      <c r="L116" s="122"/>
    </row>
    <row r="117" spans="2:12" s="10" customFormat="1" ht="19.9" customHeight="1">
      <c r="B117" s="122"/>
      <c r="D117" s="123" t="s">
        <v>141</v>
      </c>
      <c r="E117" s="124"/>
      <c r="F117" s="124"/>
      <c r="G117" s="124"/>
      <c r="H117" s="124"/>
      <c r="I117" s="124"/>
      <c r="J117" s="125">
        <f>J1181</f>
        <v>0</v>
      </c>
      <c r="L117" s="122"/>
    </row>
    <row r="118" spans="2:12" s="10" customFormat="1" ht="19.9" customHeight="1">
      <c r="B118" s="122"/>
      <c r="D118" s="123" t="s">
        <v>142</v>
      </c>
      <c r="E118" s="124"/>
      <c r="F118" s="124"/>
      <c r="G118" s="124"/>
      <c r="H118" s="124"/>
      <c r="I118" s="124"/>
      <c r="J118" s="125">
        <f>J1302</f>
        <v>0</v>
      </c>
      <c r="L118" s="122"/>
    </row>
    <row r="119" spans="2:12" s="10" customFormat="1" ht="19.9" customHeight="1">
      <c r="B119" s="122"/>
      <c r="D119" s="123" t="s">
        <v>546</v>
      </c>
      <c r="E119" s="124"/>
      <c r="F119" s="124"/>
      <c r="G119" s="124"/>
      <c r="H119" s="124"/>
      <c r="I119" s="124"/>
      <c r="J119" s="125">
        <f>J1462</f>
        <v>0</v>
      </c>
      <c r="L119" s="122"/>
    </row>
    <row r="120" spans="2:12" s="10" customFormat="1" ht="19.9" customHeight="1">
      <c r="B120" s="122"/>
      <c r="D120" s="123" t="s">
        <v>547</v>
      </c>
      <c r="E120" s="124"/>
      <c r="F120" s="124"/>
      <c r="G120" s="124"/>
      <c r="H120" s="124"/>
      <c r="I120" s="124"/>
      <c r="J120" s="125">
        <f>J1563</f>
        <v>0</v>
      </c>
      <c r="L120" s="122"/>
    </row>
    <row r="121" spans="2:12" s="10" customFormat="1" ht="19.9" customHeight="1">
      <c r="B121" s="122"/>
      <c r="D121" s="123" t="s">
        <v>548</v>
      </c>
      <c r="E121" s="124"/>
      <c r="F121" s="124"/>
      <c r="G121" s="124"/>
      <c r="H121" s="124"/>
      <c r="I121" s="124"/>
      <c r="J121" s="125">
        <f>J1628</f>
        <v>0</v>
      </c>
      <c r="L121" s="122"/>
    </row>
    <row r="122" spans="2:12" s="10" customFormat="1" ht="19.9" customHeight="1">
      <c r="B122" s="122"/>
      <c r="D122" s="123" t="s">
        <v>549</v>
      </c>
      <c r="E122" s="124"/>
      <c r="F122" s="124"/>
      <c r="G122" s="124"/>
      <c r="H122" s="124"/>
      <c r="I122" s="124"/>
      <c r="J122" s="125">
        <f>J1638</f>
        <v>0</v>
      </c>
      <c r="L122" s="122"/>
    </row>
    <row r="123" spans="2:12" s="10" customFormat="1" ht="19.9" customHeight="1">
      <c r="B123" s="122"/>
      <c r="D123" s="123" t="s">
        <v>550</v>
      </c>
      <c r="E123" s="124"/>
      <c r="F123" s="124"/>
      <c r="G123" s="124"/>
      <c r="H123" s="124"/>
      <c r="I123" s="124"/>
      <c r="J123" s="125">
        <f>J1713</f>
        <v>0</v>
      </c>
      <c r="L123" s="122"/>
    </row>
    <row r="124" spans="2:12" s="10" customFormat="1" ht="19.9" customHeight="1">
      <c r="B124" s="122"/>
      <c r="D124" s="123" t="s">
        <v>551</v>
      </c>
      <c r="E124" s="124"/>
      <c r="F124" s="124"/>
      <c r="G124" s="124"/>
      <c r="H124" s="124"/>
      <c r="I124" s="124"/>
      <c r="J124" s="125">
        <f>J1756</f>
        <v>0</v>
      </c>
      <c r="L124" s="122"/>
    </row>
    <row r="125" spans="2:12" s="9" customFormat="1" ht="24.95" customHeight="1">
      <c r="B125" s="118"/>
      <c r="D125" s="119" t="s">
        <v>143</v>
      </c>
      <c r="E125" s="120"/>
      <c r="F125" s="120"/>
      <c r="G125" s="120"/>
      <c r="H125" s="120"/>
      <c r="I125" s="120"/>
      <c r="J125" s="121">
        <f>J1773</f>
        <v>0</v>
      </c>
      <c r="L125" s="118"/>
    </row>
    <row r="126" spans="2:12" s="9" customFormat="1" ht="24.95" customHeight="1">
      <c r="B126" s="118"/>
      <c r="D126" s="119" t="s">
        <v>552</v>
      </c>
      <c r="E126" s="120"/>
      <c r="F126" s="120"/>
      <c r="G126" s="120"/>
      <c r="H126" s="120"/>
      <c r="I126" s="120"/>
      <c r="J126" s="121">
        <f>J1777</f>
        <v>0</v>
      </c>
      <c r="L126" s="118"/>
    </row>
    <row r="127" spans="2:12" s="10" customFormat="1" ht="19.9" customHeight="1">
      <c r="B127" s="122"/>
      <c r="D127" s="123" t="s">
        <v>553</v>
      </c>
      <c r="E127" s="124"/>
      <c r="F127" s="124"/>
      <c r="G127" s="124"/>
      <c r="H127" s="124"/>
      <c r="I127" s="124"/>
      <c r="J127" s="125">
        <f>J1778</f>
        <v>0</v>
      </c>
      <c r="L127" s="122"/>
    </row>
    <row r="128" spans="2:12" s="10" customFormat="1" ht="19.9" customHeight="1">
      <c r="B128" s="122"/>
      <c r="D128" s="123" t="s">
        <v>554</v>
      </c>
      <c r="E128" s="124"/>
      <c r="F128" s="124"/>
      <c r="G128" s="124"/>
      <c r="H128" s="124"/>
      <c r="I128" s="124"/>
      <c r="J128" s="125">
        <f>J1780</f>
        <v>0</v>
      </c>
      <c r="L128" s="122"/>
    </row>
    <row r="129" spans="2:12" s="10" customFormat="1" ht="19.9" customHeight="1">
      <c r="B129" s="122"/>
      <c r="D129" s="123" t="s">
        <v>555</v>
      </c>
      <c r="E129" s="124"/>
      <c r="F129" s="124"/>
      <c r="G129" s="124"/>
      <c r="H129" s="124"/>
      <c r="I129" s="124"/>
      <c r="J129" s="125">
        <f>J1782</f>
        <v>0</v>
      </c>
      <c r="L129" s="122"/>
    </row>
    <row r="130" spans="2:12" s="10" customFormat="1" ht="19.9" customHeight="1">
      <c r="B130" s="122"/>
      <c r="D130" s="123" t="s">
        <v>556</v>
      </c>
      <c r="E130" s="124"/>
      <c r="F130" s="124"/>
      <c r="G130" s="124"/>
      <c r="H130" s="124"/>
      <c r="I130" s="124"/>
      <c r="J130" s="125">
        <f>J1785</f>
        <v>0</v>
      </c>
      <c r="L130" s="122"/>
    </row>
    <row r="131" spans="2:12" s="10" customFormat="1" ht="19.9" customHeight="1">
      <c r="B131" s="122"/>
      <c r="D131" s="123" t="s">
        <v>557</v>
      </c>
      <c r="E131" s="124"/>
      <c r="F131" s="124"/>
      <c r="G131" s="124"/>
      <c r="H131" s="124"/>
      <c r="I131" s="124"/>
      <c r="J131" s="125">
        <f>J1787</f>
        <v>0</v>
      </c>
      <c r="L131" s="122"/>
    </row>
    <row r="132" spans="2:12" s="10" customFormat="1" ht="19.9" customHeight="1">
      <c r="B132" s="122"/>
      <c r="D132" s="123" t="s">
        <v>558</v>
      </c>
      <c r="E132" s="124"/>
      <c r="F132" s="124"/>
      <c r="G132" s="124"/>
      <c r="H132" s="124"/>
      <c r="I132" s="124"/>
      <c r="J132" s="125">
        <f>J1790</f>
        <v>0</v>
      </c>
      <c r="L132" s="122"/>
    </row>
    <row r="133" spans="1:31" s="2" customFormat="1" ht="21.75" customHeight="1">
      <c r="A133" s="33"/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6.95" customHeight="1">
      <c r="A134" s="33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8" spans="1:31" s="2" customFormat="1" ht="6.95" customHeight="1">
      <c r="A138" s="33"/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2" customFormat="1" ht="24.95" customHeight="1">
      <c r="A139" s="33"/>
      <c r="B139" s="34"/>
      <c r="C139" s="22" t="s">
        <v>144</v>
      </c>
      <c r="D139" s="33"/>
      <c r="E139" s="33"/>
      <c r="F139" s="33"/>
      <c r="G139" s="33"/>
      <c r="H139" s="33"/>
      <c r="I139" s="33"/>
      <c r="J139" s="33"/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6.95" customHeight="1">
      <c r="A140" s="33"/>
      <c r="B140" s="34"/>
      <c r="C140" s="33"/>
      <c r="D140" s="33"/>
      <c r="E140" s="33"/>
      <c r="F140" s="33"/>
      <c r="G140" s="33"/>
      <c r="H140" s="33"/>
      <c r="I140" s="33"/>
      <c r="J140" s="33"/>
      <c r="K140" s="33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12" customHeight="1">
      <c r="A141" s="33"/>
      <c r="B141" s="34"/>
      <c r="C141" s="28" t="s">
        <v>16</v>
      </c>
      <c r="D141" s="33"/>
      <c r="E141" s="33"/>
      <c r="F141" s="33"/>
      <c r="G141" s="33"/>
      <c r="H141" s="33"/>
      <c r="I141" s="33"/>
      <c r="J141" s="33"/>
      <c r="K141" s="33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2" customFormat="1" ht="16.5" customHeight="1">
      <c r="A142" s="33"/>
      <c r="B142" s="34"/>
      <c r="C142" s="33"/>
      <c r="D142" s="33"/>
      <c r="E142" s="262" t="str">
        <f>E7</f>
        <v>Nemocnice ČEské Budějovice a.s.</v>
      </c>
      <c r="F142" s="263"/>
      <c r="G142" s="263"/>
      <c r="H142" s="263"/>
      <c r="I142" s="33"/>
      <c r="J142" s="33"/>
      <c r="K142" s="33"/>
      <c r="L142" s="4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2:12" s="1" customFormat="1" ht="12" customHeight="1">
      <c r="B143" s="21"/>
      <c r="C143" s="28" t="s">
        <v>125</v>
      </c>
      <c r="L143" s="21"/>
    </row>
    <row r="144" spans="1:31" s="2" customFormat="1" ht="23.25" customHeight="1">
      <c r="A144" s="33"/>
      <c r="B144" s="34"/>
      <c r="C144" s="33"/>
      <c r="D144" s="33"/>
      <c r="E144" s="262" t="s">
        <v>126</v>
      </c>
      <c r="F144" s="264"/>
      <c r="G144" s="264"/>
      <c r="H144" s="264"/>
      <c r="I144" s="33"/>
      <c r="J144" s="33"/>
      <c r="K144" s="33"/>
      <c r="L144" s="4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1:31" s="2" customFormat="1" ht="12" customHeight="1">
      <c r="A145" s="33"/>
      <c r="B145" s="34"/>
      <c r="C145" s="28" t="s">
        <v>127</v>
      </c>
      <c r="D145" s="33"/>
      <c r="E145" s="33"/>
      <c r="F145" s="33"/>
      <c r="G145" s="33"/>
      <c r="H145" s="33"/>
      <c r="I145" s="33"/>
      <c r="J145" s="33"/>
      <c r="K145" s="33"/>
      <c r="L145" s="4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1:31" s="2" customFormat="1" ht="16.5" customHeight="1">
      <c r="A146" s="33"/>
      <c r="B146" s="34"/>
      <c r="C146" s="33"/>
      <c r="D146" s="33"/>
      <c r="E146" s="224" t="str">
        <f>E11</f>
        <v>02 - STAVEBNÍ PRÁCE</v>
      </c>
      <c r="F146" s="264"/>
      <c r="G146" s="264"/>
      <c r="H146" s="264"/>
      <c r="I146" s="33"/>
      <c r="J146" s="33"/>
      <c r="K146" s="33"/>
      <c r="L146" s="4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1:31" s="2" customFormat="1" ht="6.95" customHeight="1">
      <c r="A147" s="33"/>
      <c r="B147" s="34"/>
      <c r="C147" s="33"/>
      <c r="D147" s="33"/>
      <c r="E147" s="33"/>
      <c r="F147" s="33"/>
      <c r="G147" s="33"/>
      <c r="H147" s="33"/>
      <c r="I147" s="33"/>
      <c r="J147" s="33"/>
      <c r="K147" s="33"/>
      <c r="L147" s="4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1:31" s="2" customFormat="1" ht="12" customHeight="1">
      <c r="A148" s="33"/>
      <c r="B148" s="34"/>
      <c r="C148" s="28" t="s">
        <v>20</v>
      </c>
      <c r="D148" s="33"/>
      <c r="E148" s="33"/>
      <c r="F148" s="26" t="str">
        <f>F14</f>
        <v xml:space="preserve"> </v>
      </c>
      <c r="G148" s="33"/>
      <c r="H148" s="33"/>
      <c r="I148" s="28" t="s">
        <v>22</v>
      </c>
      <c r="J148" s="56" t="str">
        <f>IF(J14="","",J14)</f>
        <v>6. 6. 2022</v>
      </c>
      <c r="K148" s="33"/>
      <c r="L148" s="4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1:31" s="2" customFormat="1" ht="6.95" customHeight="1">
      <c r="A149" s="33"/>
      <c r="B149" s="34"/>
      <c r="C149" s="33"/>
      <c r="D149" s="33"/>
      <c r="E149" s="33"/>
      <c r="F149" s="33"/>
      <c r="G149" s="33"/>
      <c r="H149" s="33"/>
      <c r="I149" s="33"/>
      <c r="J149" s="33"/>
      <c r="K149" s="33"/>
      <c r="L149" s="4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1:31" s="2" customFormat="1" ht="15.2" customHeight="1">
      <c r="A150" s="33"/>
      <c r="B150" s="34"/>
      <c r="C150" s="28" t="s">
        <v>24</v>
      </c>
      <c r="D150" s="33"/>
      <c r="E150" s="33"/>
      <c r="F150" s="26" t="str">
        <f>E17</f>
        <v xml:space="preserve"> </v>
      </c>
      <c r="G150" s="33"/>
      <c r="H150" s="33"/>
      <c r="I150" s="28" t="s">
        <v>29</v>
      </c>
      <c r="J150" s="31" t="str">
        <f>E23</f>
        <v>ARKUS5 s.r.o.</v>
      </c>
      <c r="K150" s="33"/>
      <c r="L150" s="4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1:31" s="2" customFormat="1" ht="25.7" customHeight="1">
      <c r="A151" s="33"/>
      <c r="B151" s="34"/>
      <c r="C151" s="28" t="s">
        <v>27</v>
      </c>
      <c r="D151" s="33"/>
      <c r="E151" s="33"/>
      <c r="F151" s="26" t="str">
        <f>IF(E20="","",E20)</f>
        <v>Vyplň údaj</v>
      </c>
      <c r="G151" s="33"/>
      <c r="H151" s="33"/>
      <c r="I151" s="28" t="s">
        <v>33</v>
      </c>
      <c r="J151" s="31" t="str">
        <f>E26</f>
        <v>lacko.ondrej@seznam.cz</v>
      </c>
      <c r="K151" s="33"/>
      <c r="L151" s="4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1:31" s="2" customFormat="1" ht="10.35" customHeight="1">
      <c r="A152" s="33"/>
      <c r="B152" s="34"/>
      <c r="C152" s="33"/>
      <c r="D152" s="33"/>
      <c r="E152" s="33"/>
      <c r="F152" s="33"/>
      <c r="G152" s="33"/>
      <c r="H152" s="33"/>
      <c r="I152" s="33"/>
      <c r="J152" s="33"/>
      <c r="K152" s="33"/>
      <c r="L152" s="4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1:31" s="11" customFormat="1" ht="29.25" customHeight="1">
      <c r="A153" s="126"/>
      <c r="B153" s="127"/>
      <c r="C153" s="128" t="s">
        <v>145</v>
      </c>
      <c r="D153" s="129" t="s">
        <v>61</v>
      </c>
      <c r="E153" s="129" t="s">
        <v>57</v>
      </c>
      <c r="F153" s="129" t="s">
        <v>58</v>
      </c>
      <c r="G153" s="129" t="s">
        <v>146</v>
      </c>
      <c r="H153" s="129" t="s">
        <v>147</v>
      </c>
      <c r="I153" s="129" t="s">
        <v>148</v>
      </c>
      <c r="J153" s="130" t="s">
        <v>131</v>
      </c>
      <c r="K153" s="131" t="s">
        <v>149</v>
      </c>
      <c r="L153" s="132"/>
      <c r="M153" s="63" t="s">
        <v>1</v>
      </c>
      <c r="N153" s="64" t="s">
        <v>40</v>
      </c>
      <c r="O153" s="64" t="s">
        <v>150</v>
      </c>
      <c r="P153" s="64" t="s">
        <v>151</v>
      </c>
      <c r="Q153" s="64" t="s">
        <v>152</v>
      </c>
      <c r="R153" s="64" t="s">
        <v>153</v>
      </c>
      <c r="S153" s="64" t="s">
        <v>154</v>
      </c>
      <c r="T153" s="65" t="s">
        <v>155</v>
      </c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</row>
    <row r="154" spans="1:63" s="2" customFormat="1" ht="22.9" customHeight="1">
      <c r="A154" s="33"/>
      <c r="B154" s="34"/>
      <c r="C154" s="70" t="s">
        <v>156</v>
      </c>
      <c r="D154" s="33"/>
      <c r="E154" s="33"/>
      <c r="F154" s="33"/>
      <c r="G154" s="33"/>
      <c r="H154" s="33"/>
      <c r="I154" s="33"/>
      <c r="J154" s="133">
        <f>BK154</f>
        <v>0</v>
      </c>
      <c r="K154" s="33"/>
      <c r="L154" s="34"/>
      <c r="M154" s="66"/>
      <c r="N154" s="57"/>
      <c r="O154" s="67"/>
      <c r="P154" s="134">
        <f>P155+P983+P1773+P1777</f>
        <v>0</v>
      </c>
      <c r="Q154" s="67"/>
      <c r="R154" s="134">
        <f>R155+R983+R1773+R1777</f>
        <v>3065.70198459</v>
      </c>
      <c r="S154" s="67"/>
      <c r="T154" s="135">
        <f>T155+T983+T1773+T1777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75</v>
      </c>
      <c r="AU154" s="18" t="s">
        <v>133</v>
      </c>
      <c r="BK154" s="136">
        <f>BK155+BK983+BK1773+BK1777</f>
        <v>0</v>
      </c>
    </row>
    <row r="155" spans="2:63" s="12" customFormat="1" ht="25.9" customHeight="1">
      <c r="B155" s="137"/>
      <c r="D155" s="138" t="s">
        <v>75</v>
      </c>
      <c r="E155" s="139" t="s">
        <v>157</v>
      </c>
      <c r="F155" s="139" t="s">
        <v>158</v>
      </c>
      <c r="I155" s="140"/>
      <c r="J155" s="141">
        <f>BK155</f>
        <v>0</v>
      </c>
      <c r="L155" s="137"/>
      <c r="M155" s="142"/>
      <c r="N155" s="143"/>
      <c r="O155" s="143"/>
      <c r="P155" s="144">
        <f>P156+P182+P245+P440+P521+P528+P958+P981</f>
        <v>0</v>
      </c>
      <c r="Q155" s="143"/>
      <c r="R155" s="144">
        <f>R156+R182+R245+R440+R521+R528+R958+R981</f>
        <v>2978.30843625</v>
      </c>
      <c r="S155" s="143"/>
      <c r="T155" s="145">
        <f>T156+T182+T245+T440+T521+T528+T958+T981</f>
        <v>0</v>
      </c>
      <c r="AR155" s="138" t="s">
        <v>83</v>
      </c>
      <c r="AT155" s="146" t="s">
        <v>75</v>
      </c>
      <c r="AU155" s="146" t="s">
        <v>76</v>
      </c>
      <c r="AY155" s="138" t="s">
        <v>159</v>
      </c>
      <c r="BK155" s="147">
        <f>BK156+BK182+BK245+BK440+BK521+BK528+BK958+BK981</f>
        <v>0</v>
      </c>
    </row>
    <row r="156" spans="2:63" s="12" customFormat="1" ht="22.9" customHeight="1">
      <c r="B156" s="137"/>
      <c r="D156" s="138" t="s">
        <v>75</v>
      </c>
      <c r="E156" s="148" t="s">
        <v>83</v>
      </c>
      <c r="F156" s="148" t="s">
        <v>160</v>
      </c>
      <c r="I156" s="140"/>
      <c r="J156" s="149">
        <f>BK156</f>
        <v>0</v>
      </c>
      <c r="L156" s="137"/>
      <c r="M156" s="142"/>
      <c r="N156" s="143"/>
      <c r="O156" s="143"/>
      <c r="P156" s="144">
        <f>SUM(P157:P181)</f>
        <v>0</v>
      </c>
      <c r="Q156" s="143"/>
      <c r="R156" s="144">
        <f>SUM(R157:R181)</f>
        <v>605.988</v>
      </c>
      <c r="S156" s="143"/>
      <c r="T156" s="145">
        <f>SUM(T157:T181)</f>
        <v>0</v>
      </c>
      <c r="AR156" s="138" t="s">
        <v>83</v>
      </c>
      <c r="AT156" s="146" t="s">
        <v>75</v>
      </c>
      <c r="AU156" s="146" t="s">
        <v>83</v>
      </c>
      <c r="AY156" s="138" t="s">
        <v>159</v>
      </c>
      <c r="BK156" s="147">
        <f>SUM(BK157:BK181)</f>
        <v>0</v>
      </c>
    </row>
    <row r="157" spans="1:65" s="2" customFormat="1" ht="33" customHeight="1">
      <c r="A157" s="33"/>
      <c r="B157" s="150"/>
      <c r="C157" s="151" t="s">
        <v>83</v>
      </c>
      <c r="D157" s="151" t="s">
        <v>161</v>
      </c>
      <c r="E157" s="152" t="s">
        <v>559</v>
      </c>
      <c r="F157" s="153" t="s">
        <v>560</v>
      </c>
      <c r="G157" s="154" t="s">
        <v>196</v>
      </c>
      <c r="H157" s="155">
        <v>47.237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85</v>
      </c>
      <c r="AY157" s="18" t="s">
        <v>159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8" t="s">
        <v>83</v>
      </c>
      <c r="BK157" s="164">
        <f>ROUND(I157*H157,2)</f>
        <v>0</v>
      </c>
      <c r="BL157" s="18" t="s">
        <v>165</v>
      </c>
      <c r="BM157" s="163" t="s">
        <v>561</v>
      </c>
    </row>
    <row r="158" spans="2:51" s="13" customFormat="1" ht="11.25">
      <c r="B158" s="165"/>
      <c r="D158" s="166" t="s">
        <v>167</v>
      </c>
      <c r="E158" s="167" t="s">
        <v>1</v>
      </c>
      <c r="F158" s="168" t="s">
        <v>562</v>
      </c>
      <c r="H158" s="169">
        <v>47.237</v>
      </c>
      <c r="I158" s="170"/>
      <c r="L158" s="165"/>
      <c r="M158" s="171"/>
      <c r="N158" s="172"/>
      <c r="O158" s="172"/>
      <c r="P158" s="172"/>
      <c r="Q158" s="172"/>
      <c r="R158" s="172"/>
      <c r="S158" s="172"/>
      <c r="T158" s="173"/>
      <c r="AT158" s="167" t="s">
        <v>167</v>
      </c>
      <c r="AU158" s="167" t="s">
        <v>85</v>
      </c>
      <c r="AV158" s="13" t="s">
        <v>85</v>
      </c>
      <c r="AW158" s="13" t="s">
        <v>32</v>
      </c>
      <c r="AX158" s="13" t="s">
        <v>83</v>
      </c>
      <c r="AY158" s="167" t="s">
        <v>159</v>
      </c>
    </row>
    <row r="159" spans="1:65" s="2" customFormat="1" ht="33" customHeight="1">
      <c r="A159" s="33"/>
      <c r="B159" s="150"/>
      <c r="C159" s="151" t="s">
        <v>85</v>
      </c>
      <c r="D159" s="151" t="s">
        <v>161</v>
      </c>
      <c r="E159" s="152" t="s">
        <v>563</v>
      </c>
      <c r="F159" s="153" t="s">
        <v>564</v>
      </c>
      <c r="G159" s="154" t="s">
        <v>196</v>
      </c>
      <c r="H159" s="155">
        <v>123.25</v>
      </c>
      <c r="I159" s="156"/>
      <c r="J159" s="157">
        <f>ROUND(I159*H159,2)</f>
        <v>0</v>
      </c>
      <c r="K159" s="158"/>
      <c r="L159" s="34"/>
      <c r="M159" s="159" t="s">
        <v>1</v>
      </c>
      <c r="N159" s="160" t="s">
        <v>41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165</v>
      </c>
      <c r="AT159" s="163" t="s">
        <v>161</v>
      </c>
      <c r="AU159" s="163" t="s">
        <v>85</v>
      </c>
      <c r="AY159" s="18" t="s">
        <v>159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18" t="s">
        <v>83</v>
      </c>
      <c r="BK159" s="164">
        <f>ROUND(I159*H159,2)</f>
        <v>0</v>
      </c>
      <c r="BL159" s="18" t="s">
        <v>165</v>
      </c>
      <c r="BM159" s="163" t="s">
        <v>565</v>
      </c>
    </row>
    <row r="160" spans="2:51" s="13" customFormat="1" ht="11.25">
      <c r="B160" s="165"/>
      <c r="D160" s="166" t="s">
        <v>167</v>
      </c>
      <c r="E160" s="167" t="s">
        <v>1</v>
      </c>
      <c r="F160" s="168" t="s">
        <v>566</v>
      </c>
      <c r="H160" s="169">
        <v>80</v>
      </c>
      <c r="I160" s="170"/>
      <c r="L160" s="165"/>
      <c r="M160" s="171"/>
      <c r="N160" s="172"/>
      <c r="O160" s="172"/>
      <c r="P160" s="172"/>
      <c r="Q160" s="172"/>
      <c r="R160" s="172"/>
      <c r="S160" s="172"/>
      <c r="T160" s="173"/>
      <c r="AT160" s="167" t="s">
        <v>167</v>
      </c>
      <c r="AU160" s="167" t="s">
        <v>85</v>
      </c>
      <c r="AV160" s="13" t="s">
        <v>85</v>
      </c>
      <c r="AW160" s="13" t="s">
        <v>32</v>
      </c>
      <c r="AX160" s="13" t="s">
        <v>76</v>
      </c>
      <c r="AY160" s="167" t="s">
        <v>159</v>
      </c>
    </row>
    <row r="161" spans="2:51" s="13" customFormat="1" ht="11.25">
      <c r="B161" s="165"/>
      <c r="D161" s="166" t="s">
        <v>167</v>
      </c>
      <c r="E161" s="167" t="s">
        <v>1</v>
      </c>
      <c r="F161" s="168" t="s">
        <v>567</v>
      </c>
      <c r="H161" s="169">
        <v>4.707</v>
      </c>
      <c r="I161" s="170"/>
      <c r="L161" s="165"/>
      <c r="M161" s="171"/>
      <c r="N161" s="172"/>
      <c r="O161" s="172"/>
      <c r="P161" s="172"/>
      <c r="Q161" s="172"/>
      <c r="R161" s="172"/>
      <c r="S161" s="172"/>
      <c r="T161" s="173"/>
      <c r="AT161" s="167" t="s">
        <v>167</v>
      </c>
      <c r="AU161" s="167" t="s">
        <v>85</v>
      </c>
      <c r="AV161" s="13" t="s">
        <v>85</v>
      </c>
      <c r="AW161" s="13" t="s">
        <v>32</v>
      </c>
      <c r="AX161" s="13" t="s">
        <v>76</v>
      </c>
      <c r="AY161" s="167" t="s">
        <v>159</v>
      </c>
    </row>
    <row r="162" spans="2:51" s="13" customFormat="1" ht="22.5">
      <c r="B162" s="165"/>
      <c r="D162" s="166" t="s">
        <v>167</v>
      </c>
      <c r="E162" s="167" t="s">
        <v>1</v>
      </c>
      <c r="F162" s="168" t="s">
        <v>568</v>
      </c>
      <c r="H162" s="169">
        <v>38.543</v>
      </c>
      <c r="I162" s="170"/>
      <c r="L162" s="165"/>
      <c r="M162" s="171"/>
      <c r="N162" s="172"/>
      <c r="O162" s="172"/>
      <c r="P162" s="172"/>
      <c r="Q162" s="172"/>
      <c r="R162" s="172"/>
      <c r="S162" s="172"/>
      <c r="T162" s="173"/>
      <c r="AT162" s="167" t="s">
        <v>167</v>
      </c>
      <c r="AU162" s="167" t="s">
        <v>85</v>
      </c>
      <c r="AV162" s="13" t="s">
        <v>85</v>
      </c>
      <c r="AW162" s="13" t="s">
        <v>32</v>
      </c>
      <c r="AX162" s="13" t="s">
        <v>76</v>
      </c>
      <c r="AY162" s="167" t="s">
        <v>159</v>
      </c>
    </row>
    <row r="163" spans="2:51" s="14" customFormat="1" ht="11.25">
      <c r="B163" s="174"/>
      <c r="D163" s="166" t="s">
        <v>167</v>
      </c>
      <c r="E163" s="175" t="s">
        <v>1</v>
      </c>
      <c r="F163" s="176" t="s">
        <v>227</v>
      </c>
      <c r="H163" s="177">
        <v>123.25</v>
      </c>
      <c r="I163" s="178"/>
      <c r="L163" s="174"/>
      <c r="M163" s="179"/>
      <c r="N163" s="180"/>
      <c r="O163" s="180"/>
      <c r="P163" s="180"/>
      <c r="Q163" s="180"/>
      <c r="R163" s="180"/>
      <c r="S163" s="180"/>
      <c r="T163" s="181"/>
      <c r="AT163" s="175" t="s">
        <v>167</v>
      </c>
      <c r="AU163" s="175" t="s">
        <v>85</v>
      </c>
      <c r="AV163" s="14" t="s">
        <v>165</v>
      </c>
      <c r="AW163" s="14" t="s">
        <v>32</v>
      </c>
      <c r="AX163" s="14" t="s">
        <v>83</v>
      </c>
      <c r="AY163" s="175" t="s">
        <v>159</v>
      </c>
    </row>
    <row r="164" spans="1:65" s="2" customFormat="1" ht="37.9" customHeight="1">
      <c r="A164" s="33"/>
      <c r="B164" s="150"/>
      <c r="C164" s="151" t="s">
        <v>172</v>
      </c>
      <c r="D164" s="151" t="s">
        <v>161</v>
      </c>
      <c r="E164" s="152" t="s">
        <v>199</v>
      </c>
      <c r="F164" s="153" t="s">
        <v>200</v>
      </c>
      <c r="G164" s="154" t="s">
        <v>196</v>
      </c>
      <c r="H164" s="155">
        <v>250.286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165</v>
      </c>
      <c r="AT164" s="163" t="s">
        <v>161</v>
      </c>
      <c r="AU164" s="163" t="s">
        <v>85</v>
      </c>
      <c r="AY164" s="18" t="s">
        <v>159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83</v>
      </c>
      <c r="BK164" s="164">
        <f>ROUND(I164*H164,2)</f>
        <v>0</v>
      </c>
      <c r="BL164" s="18" t="s">
        <v>165</v>
      </c>
      <c r="BM164" s="163" t="s">
        <v>569</v>
      </c>
    </row>
    <row r="165" spans="2:51" s="13" customFormat="1" ht="11.25">
      <c r="B165" s="165"/>
      <c r="D165" s="166" t="s">
        <v>167</v>
      </c>
      <c r="E165" s="167" t="s">
        <v>1</v>
      </c>
      <c r="F165" s="168" t="s">
        <v>570</v>
      </c>
      <c r="H165" s="169">
        <v>79.799</v>
      </c>
      <c r="I165" s="170"/>
      <c r="L165" s="165"/>
      <c r="M165" s="171"/>
      <c r="N165" s="172"/>
      <c r="O165" s="172"/>
      <c r="P165" s="172"/>
      <c r="Q165" s="172"/>
      <c r="R165" s="172"/>
      <c r="S165" s="172"/>
      <c r="T165" s="173"/>
      <c r="AT165" s="167" t="s">
        <v>167</v>
      </c>
      <c r="AU165" s="167" t="s">
        <v>85</v>
      </c>
      <c r="AV165" s="13" t="s">
        <v>85</v>
      </c>
      <c r="AW165" s="13" t="s">
        <v>32</v>
      </c>
      <c r="AX165" s="13" t="s">
        <v>76</v>
      </c>
      <c r="AY165" s="167" t="s">
        <v>159</v>
      </c>
    </row>
    <row r="166" spans="2:51" s="13" customFormat="1" ht="11.25">
      <c r="B166" s="165"/>
      <c r="D166" s="166" t="s">
        <v>167</v>
      </c>
      <c r="E166" s="167" t="s">
        <v>1</v>
      </c>
      <c r="F166" s="168" t="s">
        <v>571</v>
      </c>
      <c r="H166" s="169">
        <v>123.25</v>
      </c>
      <c r="I166" s="170"/>
      <c r="L166" s="165"/>
      <c r="M166" s="171"/>
      <c r="N166" s="172"/>
      <c r="O166" s="172"/>
      <c r="P166" s="172"/>
      <c r="Q166" s="172"/>
      <c r="R166" s="172"/>
      <c r="S166" s="172"/>
      <c r="T166" s="173"/>
      <c r="AT166" s="167" t="s">
        <v>167</v>
      </c>
      <c r="AU166" s="167" t="s">
        <v>85</v>
      </c>
      <c r="AV166" s="13" t="s">
        <v>85</v>
      </c>
      <c r="AW166" s="13" t="s">
        <v>32</v>
      </c>
      <c r="AX166" s="13" t="s">
        <v>76</v>
      </c>
      <c r="AY166" s="167" t="s">
        <v>159</v>
      </c>
    </row>
    <row r="167" spans="2:51" s="13" customFormat="1" ht="11.25">
      <c r="B167" s="165"/>
      <c r="D167" s="166" t="s">
        <v>167</v>
      </c>
      <c r="E167" s="167" t="s">
        <v>1</v>
      </c>
      <c r="F167" s="168" t="s">
        <v>572</v>
      </c>
      <c r="H167" s="169">
        <v>47.237</v>
      </c>
      <c r="I167" s="170"/>
      <c r="L167" s="165"/>
      <c r="M167" s="171"/>
      <c r="N167" s="172"/>
      <c r="O167" s="172"/>
      <c r="P167" s="172"/>
      <c r="Q167" s="172"/>
      <c r="R167" s="172"/>
      <c r="S167" s="172"/>
      <c r="T167" s="173"/>
      <c r="AT167" s="167" t="s">
        <v>167</v>
      </c>
      <c r="AU167" s="167" t="s">
        <v>85</v>
      </c>
      <c r="AV167" s="13" t="s">
        <v>85</v>
      </c>
      <c r="AW167" s="13" t="s">
        <v>32</v>
      </c>
      <c r="AX167" s="13" t="s">
        <v>76</v>
      </c>
      <c r="AY167" s="167" t="s">
        <v>159</v>
      </c>
    </row>
    <row r="168" spans="2:51" s="14" customFormat="1" ht="11.25">
      <c r="B168" s="174"/>
      <c r="D168" s="166" t="s">
        <v>167</v>
      </c>
      <c r="E168" s="175" t="s">
        <v>1</v>
      </c>
      <c r="F168" s="176" t="s">
        <v>227</v>
      </c>
      <c r="H168" s="177">
        <v>250.286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5" t="s">
        <v>167</v>
      </c>
      <c r="AU168" s="175" t="s">
        <v>85</v>
      </c>
      <c r="AV168" s="14" t="s">
        <v>165</v>
      </c>
      <c r="AW168" s="14" t="s">
        <v>32</v>
      </c>
      <c r="AX168" s="14" t="s">
        <v>83</v>
      </c>
      <c r="AY168" s="175" t="s">
        <v>159</v>
      </c>
    </row>
    <row r="169" spans="1:65" s="2" customFormat="1" ht="24.2" customHeight="1">
      <c r="A169" s="33"/>
      <c r="B169" s="150"/>
      <c r="C169" s="151" t="s">
        <v>165</v>
      </c>
      <c r="D169" s="151" t="s">
        <v>161</v>
      </c>
      <c r="E169" s="152" t="s">
        <v>573</v>
      </c>
      <c r="F169" s="153" t="s">
        <v>574</v>
      </c>
      <c r="G169" s="154" t="s">
        <v>196</v>
      </c>
      <c r="H169" s="155">
        <v>264.451</v>
      </c>
      <c r="I169" s="156"/>
      <c r="J169" s="157">
        <f>ROUND(I169*H169,2)</f>
        <v>0</v>
      </c>
      <c r="K169" s="158"/>
      <c r="L169" s="34"/>
      <c r="M169" s="159" t="s">
        <v>1</v>
      </c>
      <c r="N169" s="160" t="s">
        <v>41</v>
      </c>
      <c r="O169" s="59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85</v>
      </c>
      <c r="AY169" s="18" t="s">
        <v>159</v>
      </c>
      <c r="BE169" s="164">
        <f>IF(N169="základní",J169,0)</f>
        <v>0</v>
      </c>
      <c r="BF169" s="164">
        <f>IF(N169="snížená",J169,0)</f>
        <v>0</v>
      </c>
      <c r="BG169" s="164">
        <f>IF(N169="zákl. přenesená",J169,0)</f>
        <v>0</v>
      </c>
      <c r="BH169" s="164">
        <f>IF(N169="sníž. přenesená",J169,0)</f>
        <v>0</v>
      </c>
      <c r="BI169" s="164">
        <f>IF(N169="nulová",J169,0)</f>
        <v>0</v>
      </c>
      <c r="BJ169" s="18" t="s">
        <v>83</v>
      </c>
      <c r="BK169" s="164">
        <f>ROUND(I169*H169,2)</f>
        <v>0</v>
      </c>
      <c r="BL169" s="18" t="s">
        <v>165</v>
      </c>
      <c r="BM169" s="163" t="s">
        <v>575</v>
      </c>
    </row>
    <row r="170" spans="2:51" s="13" customFormat="1" ht="11.25">
      <c r="B170" s="165"/>
      <c r="D170" s="166" t="s">
        <v>167</v>
      </c>
      <c r="E170" s="167" t="s">
        <v>1</v>
      </c>
      <c r="F170" s="168" t="s">
        <v>576</v>
      </c>
      <c r="H170" s="169">
        <v>226.466</v>
      </c>
      <c r="I170" s="170"/>
      <c r="L170" s="165"/>
      <c r="M170" s="171"/>
      <c r="N170" s="172"/>
      <c r="O170" s="172"/>
      <c r="P170" s="172"/>
      <c r="Q170" s="172"/>
      <c r="R170" s="172"/>
      <c r="S170" s="172"/>
      <c r="T170" s="173"/>
      <c r="AT170" s="167" t="s">
        <v>167</v>
      </c>
      <c r="AU170" s="167" t="s">
        <v>85</v>
      </c>
      <c r="AV170" s="13" t="s">
        <v>85</v>
      </c>
      <c r="AW170" s="13" t="s">
        <v>32</v>
      </c>
      <c r="AX170" s="13" t="s">
        <v>76</v>
      </c>
      <c r="AY170" s="167" t="s">
        <v>159</v>
      </c>
    </row>
    <row r="171" spans="2:51" s="13" customFormat="1" ht="11.25">
      <c r="B171" s="165"/>
      <c r="D171" s="166" t="s">
        <v>167</v>
      </c>
      <c r="E171" s="167" t="s">
        <v>1</v>
      </c>
      <c r="F171" s="168" t="s">
        <v>577</v>
      </c>
      <c r="H171" s="169">
        <v>37.985</v>
      </c>
      <c r="I171" s="170"/>
      <c r="L171" s="165"/>
      <c r="M171" s="171"/>
      <c r="N171" s="172"/>
      <c r="O171" s="172"/>
      <c r="P171" s="172"/>
      <c r="Q171" s="172"/>
      <c r="R171" s="172"/>
      <c r="S171" s="172"/>
      <c r="T171" s="173"/>
      <c r="AT171" s="167" t="s">
        <v>167</v>
      </c>
      <c r="AU171" s="167" t="s">
        <v>85</v>
      </c>
      <c r="AV171" s="13" t="s">
        <v>85</v>
      </c>
      <c r="AW171" s="13" t="s">
        <v>32</v>
      </c>
      <c r="AX171" s="13" t="s">
        <v>76</v>
      </c>
      <c r="AY171" s="167" t="s">
        <v>159</v>
      </c>
    </row>
    <row r="172" spans="2:51" s="14" customFormat="1" ht="11.25">
      <c r="B172" s="174"/>
      <c r="D172" s="166" t="s">
        <v>167</v>
      </c>
      <c r="E172" s="175" t="s">
        <v>1</v>
      </c>
      <c r="F172" s="176" t="s">
        <v>227</v>
      </c>
      <c r="H172" s="177">
        <v>264.451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167</v>
      </c>
      <c r="AU172" s="175" t="s">
        <v>85</v>
      </c>
      <c r="AV172" s="14" t="s">
        <v>165</v>
      </c>
      <c r="AW172" s="14" t="s">
        <v>32</v>
      </c>
      <c r="AX172" s="14" t="s">
        <v>83</v>
      </c>
      <c r="AY172" s="175" t="s">
        <v>159</v>
      </c>
    </row>
    <row r="173" spans="1:65" s="2" customFormat="1" ht="24.2" customHeight="1">
      <c r="A173" s="33"/>
      <c r="B173" s="150"/>
      <c r="C173" s="151" t="s">
        <v>179</v>
      </c>
      <c r="D173" s="151" t="s">
        <v>161</v>
      </c>
      <c r="E173" s="152" t="s">
        <v>578</v>
      </c>
      <c r="F173" s="153" t="s">
        <v>579</v>
      </c>
      <c r="G173" s="154" t="s">
        <v>196</v>
      </c>
      <c r="H173" s="155">
        <v>38.543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85</v>
      </c>
      <c r="AY173" s="18" t="s">
        <v>159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8" t="s">
        <v>83</v>
      </c>
      <c r="BK173" s="164">
        <f>ROUND(I173*H173,2)</f>
        <v>0</v>
      </c>
      <c r="BL173" s="18" t="s">
        <v>165</v>
      </c>
      <c r="BM173" s="163" t="s">
        <v>580</v>
      </c>
    </row>
    <row r="174" spans="2:51" s="13" customFormat="1" ht="22.5">
      <c r="B174" s="165"/>
      <c r="D174" s="166" t="s">
        <v>167</v>
      </c>
      <c r="E174" s="167" t="s">
        <v>1</v>
      </c>
      <c r="F174" s="168" t="s">
        <v>568</v>
      </c>
      <c r="H174" s="169">
        <v>38.543</v>
      </c>
      <c r="I174" s="170"/>
      <c r="L174" s="165"/>
      <c r="M174" s="171"/>
      <c r="N174" s="172"/>
      <c r="O174" s="172"/>
      <c r="P174" s="172"/>
      <c r="Q174" s="172"/>
      <c r="R174" s="172"/>
      <c r="S174" s="172"/>
      <c r="T174" s="173"/>
      <c r="AT174" s="167" t="s">
        <v>167</v>
      </c>
      <c r="AU174" s="167" t="s">
        <v>85</v>
      </c>
      <c r="AV174" s="13" t="s">
        <v>85</v>
      </c>
      <c r="AW174" s="13" t="s">
        <v>32</v>
      </c>
      <c r="AX174" s="13" t="s">
        <v>83</v>
      </c>
      <c r="AY174" s="167" t="s">
        <v>159</v>
      </c>
    </row>
    <row r="175" spans="1:65" s="2" customFormat="1" ht="16.5" customHeight="1">
      <c r="A175" s="33"/>
      <c r="B175" s="150"/>
      <c r="C175" s="191" t="s">
        <v>183</v>
      </c>
      <c r="D175" s="191" t="s">
        <v>581</v>
      </c>
      <c r="E175" s="192" t="s">
        <v>582</v>
      </c>
      <c r="F175" s="193" t="s">
        <v>583</v>
      </c>
      <c r="G175" s="194" t="s">
        <v>204</v>
      </c>
      <c r="H175" s="195">
        <v>605.988</v>
      </c>
      <c r="I175" s="196"/>
      <c r="J175" s="197">
        <f>ROUND(I175*H175,2)</f>
        <v>0</v>
      </c>
      <c r="K175" s="198"/>
      <c r="L175" s="199"/>
      <c r="M175" s="200" t="s">
        <v>1</v>
      </c>
      <c r="N175" s="201" t="s">
        <v>41</v>
      </c>
      <c r="O175" s="59"/>
      <c r="P175" s="161">
        <f>O175*H175</f>
        <v>0</v>
      </c>
      <c r="Q175" s="161">
        <v>1</v>
      </c>
      <c r="R175" s="161">
        <f>Q175*H175</f>
        <v>605.988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193</v>
      </c>
      <c r="AT175" s="163" t="s">
        <v>581</v>
      </c>
      <c r="AU175" s="163" t="s">
        <v>85</v>
      </c>
      <c r="AY175" s="18" t="s">
        <v>159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83</v>
      </c>
      <c r="BK175" s="164">
        <f>ROUND(I175*H175,2)</f>
        <v>0</v>
      </c>
      <c r="BL175" s="18" t="s">
        <v>165</v>
      </c>
      <c r="BM175" s="163" t="s">
        <v>584</v>
      </c>
    </row>
    <row r="176" spans="2:51" s="13" customFormat="1" ht="11.25">
      <c r="B176" s="165"/>
      <c r="D176" s="166" t="s">
        <v>167</v>
      </c>
      <c r="E176" s="167" t="s">
        <v>1</v>
      </c>
      <c r="F176" s="168" t="s">
        <v>585</v>
      </c>
      <c r="H176" s="169">
        <v>302.994</v>
      </c>
      <c r="I176" s="170"/>
      <c r="L176" s="165"/>
      <c r="M176" s="171"/>
      <c r="N176" s="172"/>
      <c r="O176" s="172"/>
      <c r="P176" s="172"/>
      <c r="Q176" s="172"/>
      <c r="R176" s="172"/>
      <c r="S176" s="172"/>
      <c r="T176" s="173"/>
      <c r="AT176" s="167" t="s">
        <v>167</v>
      </c>
      <c r="AU176" s="167" t="s">
        <v>85</v>
      </c>
      <c r="AV176" s="13" t="s">
        <v>85</v>
      </c>
      <c r="AW176" s="13" t="s">
        <v>32</v>
      </c>
      <c r="AX176" s="13" t="s">
        <v>83</v>
      </c>
      <c r="AY176" s="167" t="s">
        <v>159</v>
      </c>
    </row>
    <row r="177" spans="2:51" s="13" customFormat="1" ht="11.25">
      <c r="B177" s="165"/>
      <c r="D177" s="166" t="s">
        <v>167</v>
      </c>
      <c r="F177" s="168" t="s">
        <v>586</v>
      </c>
      <c r="H177" s="169">
        <v>605.988</v>
      </c>
      <c r="I177" s="170"/>
      <c r="L177" s="165"/>
      <c r="M177" s="171"/>
      <c r="N177" s="172"/>
      <c r="O177" s="172"/>
      <c r="P177" s="172"/>
      <c r="Q177" s="172"/>
      <c r="R177" s="172"/>
      <c r="S177" s="172"/>
      <c r="T177" s="173"/>
      <c r="AT177" s="167" t="s">
        <v>167</v>
      </c>
      <c r="AU177" s="167" t="s">
        <v>85</v>
      </c>
      <c r="AV177" s="13" t="s">
        <v>85</v>
      </c>
      <c r="AW177" s="13" t="s">
        <v>3</v>
      </c>
      <c r="AX177" s="13" t="s">
        <v>83</v>
      </c>
      <c r="AY177" s="167" t="s">
        <v>159</v>
      </c>
    </row>
    <row r="178" spans="1:65" s="2" customFormat="1" ht="33" customHeight="1">
      <c r="A178" s="33"/>
      <c r="B178" s="150"/>
      <c r="C178" s="151" t="s">
        <v>187</v>
      </c>
      <c r="D178" s="151" t="s">
        <v>161</v>
      </c>
      <c r="E178" s="152" t="s">
        <v>202</v>
      </c>
      <c r="F178" s="153" t="s">
        <v>203</v>
      </c>
      <c r="G178" s="154" t="s">
        <v>204</v>
      </c>
      <c r="H178" s="155">
        <v>450.515</v>
      </c>
      <c r="I178" s="156"/>
      <c r="J178" s="157">
        <f>ROUND(I178*H178,2)</f>
        <v>0</v>
      </c>
      <c r="K178" s="158"/>
      <c r="L178" s="34"/>
      <c r="M178" s="159" t="s">
        <v>1</v>
      </c>
      <c r="N178" s="160" t="s">
        <v>41</v>
      </c>
      <c r="O178" s="59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165</v>
      </c>
      <c r="AT178" s="163" t="s">
        <v>161</v>
      </c>
      <c r="AU178" s="163" t="s">
        <v>85</v>
      </c>
      <c r="AY178" s="18" t="s">
        <v>159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18" t="s">
        <v>83</v>
      </c>
      <c r="BK178" s="164">
        <f>ROUND(I178*H178,2)</f>
        <v>0</v>
      </c>
      <c r="BL178" s="18" t="s">
        <v>165</v>
      </c>
      <c r="BM178" s="163" t="s">
        <v>587</v>
      </c>
    </row>
    <row r="179" spans="2:51" s="13" customFormat="1" ht="11.25">
      <c r="B179" s="165"/>
      <c r="D179" s="166" t="s">
        <v>167</v>
      </c>
      <c r="F179" s="168" t="s">
        <v>588</v>
      </c>
      <c r="H179" s="169">
        <v>450.515</v>
      </c>
      <c r="I179" s="170"/>
      <c r="L179" s="165"/>
      <c r="M179" s="171"/>
      <c r="N179" s="172"/>
      <c r="O179" s="172"/>
      <c r="P179" s="172"/>
      <c r="Q179" s="172"/>
      <c r="R179" s="172"/>
      <c r="S179" s="172"/>
      <c r="T179" s="173"/>
      <c r="AT179" s="167" t="s">
        <v>167</v>
      </c>
      <c r="AU179" s="167" t="s">
        <v>85</v>
      </c>
      <c r="AV179" s="13" t="s">
        <v>85</v>
      </c>
      <c r="AW179" s="13" t="s">
        <v>3</v>
      </c>
      <c r="AX179" s="13" t="s">
        <v>83</v>
      </c>
      <c r="AY179" s="167" t="s">
        <v>159</v>
      </c>
    </row>
    <row r="180" spans="1:65" s="2" customFormat="1" ht="24.2" customHeight="1">
      <c r="A180" s="33"/>
      <c r="B180" s="150"/>
      <c r="C180" s="151" t="s">
        <v>193</v>
      </c>
      <c r="D180" s="151" t="s">
        <v>161</v>
      </c>
      <c r="E180" s="152" t="s">
        <v>589</v>
      </c>
      <c r="F180" s="153" t="s">
        <v>590</v>
      </c>
      <c r="G180" s="154" t="s">
        <v>164</v>
      </c>
      <c r="H180" s="155">
        <v>196.82</v>
      </c>
      <c r="I180" s="156"/>
      <c r="J180" s="157">
        <f>ROUND(I180*H180,2)</f>
        <v>0</v>
      </c>
      <c r="K180" s="158"/>
      <c r="L180" s="34"/>
      <c r="M180" s="159" t="s">
        <v>1</v>
      </c>
      <c r="N180" s="160" t="s">
        <v>41</v>
      </c>
      <c r="O180" s="59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165</v>
      </c>
      <c r="AT180" s="163" t="s">
        <v>161</v>
      </c>
      <c r="AU180" s="163" t="s">
        <v>85</v>
      </c>
      <c r="AY180" s="18" t="s">
        <v>159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8" t="s">
        <v>83</v>
      </c>
      <c r="BK180" s="164">
        <f>ROUND(I180*H180,2)</f>
        <v>0</v>
      </c>
      <c r="BL180" s="18" t="s">
        <v>165</v>
      </c>
      <c r="BM180" s="163" t="s">
        <v>591</v>
      </c>
    </row>
    <row r="181" spans="2:51" s="13" customFormat="1" ht="11.25">
      <c r="B181" s="165"/>
      <c r="D181" s="166" t="s">
        <v>167</v>
      </c>
      <c r="E181" s="167" t="s">
        <v>1</v>
      </c>
      <c r="F181" s="168" t="s">
        <v>592</v>
      </c>
      <c r="H181" s="169">
        <v>196.82</v>
      </c>
      <c r="I181" s="170"/>
      <c r="L181" s="165"/>
      <c r="M181" s="171"/>
      <c r="N181" s="172"/>
      <c r="O181" s="172"/>
      <c r="P181" s="172"/>
      <c r="Q181" s="172"/>
      <c r="R181" s="172"/>
      <c r="S181" s="172"/>
      <c r="T181" s="173"/>
      <c r="AT181" s="167" t="s">
        <v>167</v>
      </c>
      <c r="AU181" s="167" t="s">
        <v>85</v>
      </c>
      <c r="AV181" s="13" t="s">
        <v>85</v>
      </c>
      <c r="AW181" s="13" t="s">
        <v>32</v>
      </c>
      <c r="AX181" s="13" t="s">
        <v>83</v>
      </c>
      <c r="AY181" s="167" t="s">
        <v>159</v>
      </c>
    </row>
    <row r="182" spans="2:63" s="12" customFormat="1" ht="22.9" customHeight="1">
      <c r="B182" s="137"/>
      <c r="D182" s="138" t="s">
        <v>75</v>
      </c>
      <c r="E182" s="148" t="s">
        <v>85</v>
      </c>
      <c r="F182" s="148" t="s">
        <v>593</v>
      </c>
      <c r="I182" s="140"/>
      <c r="J182" s="149">
        <f>BK182</f>
        <v>0</v>
      </c>
      <c r="L182" s="137"/>
      <c r="M182" s="142"/>
      <c r="N182" s="143"/>
      <c r="O182" s="143"/>
      <c r="P182" s="144">
        <f>SUM(P183:P244)</f>
        <v>0</v>
      </c>
      <c r="Q182" s="143"/>
      <c r="R182" s="144">
        <f>SUM(R183:R244)</f>
        <v>862.2400377499998</v>
      </c>
      <c r="S182" s="143"/>
      <c r="T182" s="145">
        <f>SUM(T183:T244)</f>
        <v>0</v>
      </c>
      <c r="AR182" s="138" t="s">
        <v>83</v>
      </c>
      <c r="AT182" s="146" t="s">
        <v>75</v>
      </c>
      <c r="AU182" s="146" t="s">
        <v>83</v>
      </c>
      <c r="AY182" s="138" t="s">
        <v>159</v>
      </c>
      <c r="BK182" s="147">
        <f>SUM(BK183:BK244)</f>
        <v>0</v>
      </c>
    </row>
    <row r="183" spans="1:65" s="2" customFormat="1" ht="24.2" customHeight="1">
      <c r="A183" s="33"/>
      <c r="B183" s="150"/>
      <c r="C183" s="151" t="s">
        <v>198</v>
      </c>
      <c r="D183" s="151" t="s">
        <v>161</v>
      </c>
      <c r="E183" s="152" t="s">
        <v>594</v>
      </c>
      <c r="F183" s="153" t="s">
        <v>595</v>
      </c>
      <c r="G183" s="154" t="s">
        <v>190</v>
      </c>
      <c r="H183" s="155">
        <v>41.55</v>
      </c>
      <c r="I183" s="156"/>
      <c r="J183" s="157">
        <f>ROUND(I183*H183,2)</f>
        <v>0</v>
      </c>
      <c r="K183" s="158"/>
      <c r="L183" s="34"/>
      <c r="M183" s="159" t="s">
        <v>1</v>
      </c>
      <c r="N183" s="160" t="s">
        <v>41</v>
      </c>
      <c r="O183" s="59"/>
      <c r="P183" s="161">
        <f>O183*H183</f>
        <v>0</v>
      </c>
      <c r="Q183" s="161">
        <v>3E-05</v>
      </c>
      <c r="R183" s="161">
        <f>Q183*H183</f>
        <v>0.0012465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165</v>
      </c>
      <c r="AT183" s="163" t="s">
        <v>161</v>
      </c>
      <c r="AU183" s="163" t="s">
        <v>85</v>
      </c>
      <c r="AY183" s="18" t="s">
        <v>159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8" t="s">
        <v>83</v>
      </c>
      <c r="BK183" s="164">
        <f>ROUND(I183*H183,2)</f>
        <v>0</v>
      </c>
      <c r="BL183" s="18" t="s">
        <v>165</v>
      </c>
      <c r="BM183" s="163" t="s">
        <v>596</v>
      </c>
    </row>
    <row r="184" spans="2:51" s="13" customFormat="1" ht="11.25">
      <c r="B184" s="165"/>
      <c r="D184" s="166" t="s">
        <v>167</v>
      </c>
      <c r="E184" s="167" t="s">
        <v>1</v>
      </c>
      <c r="F184" s="168" t="s">
        <v>597</v>
      </c>
      <c r="H184" s="169">
        <v>41.55</v>
      </c>
      <c r="I184" s="170"/>
      <c r="L184" s="165"/>
      <c r="M184" s="171"/>
      <c r="N184" s="172"/>
      <c r="O184" s="172"/>
      <c r="P184" s="172"/>
      <c r="Q184" s="172"/>
      <c r="R184" s="172"/>
      <c r="S184" s="172"/>
      <c r="T184" s="173"/>
      <c r="AT184" s="167" t="s">
        <v>167</v>
      </c>
      <c r="AU184" s="167" t="s">
        <v>85</v>
      </c>
      <c r="AV184" s="13" t="s">
        <v>85</v>
      </c>
      <c r="AW184" s="13" t="s">
        <v>32</v>
      </c>
      <c r="AX184" s="13" t="s">
        <v>83</v>
      </c>
      <c r="AY184" s="167" t="s">
        <v>159</v>
      </c>
    </row>
    <row r="185" spans="1:65" s="2" customFormat="1" ht="24.2" customHeight="1">
      <c r="A185" s="33"/>
      <c r="B185" s="150"/>
      <c r="C185" s="151" t="s">
        <v>115</v>
      </c>
      <c r="D185" s="151" t="s">
        <v>161</v>
      </c>
      <c r="E185" s="152" t="s">
        <v>598</v>
      </c>
      <c r="F185" s="153" t="s">
        <v>599</v>
      </c>
      <c r="G185" s="154" t="s">
        <v>190</v>
      </c>
      <c r="H185" s="155">
        <v>41.51</v>
      </c>
      <c r="I185" s="156"/>
      <c r="J185" s="157">
        <f>ROUND(I185*H185,2)</f>
        <v>0</v>
      </c>
      <c r="K185" s="158"/>
      <c r="L185" s="34"/>
      <c r="M185" s="159" t="s">
        <v>1</v>
      </c>
      <c r="N185" s="160" t="s">
        <v>41</v>
      </c>
      <c r="O185" s="59"/>
      <c r="P185" s="161">
        <f>O185*H185</f>
        <v>0</v>
      </c>
      <c r="Q185" s="161">
        <v>3E-05</v>
      </c>
      <c r="R185" s="161">
        <f>Q185*H185</f>
        <v>0.0012453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165</v>
      </c>
      <c r="AT185" s="163" t="s">
        <v>161</v>
      </c>
      <c r="AU185" s="163" t="s">
        <v>85</v>
      </c>
      <c r="AY185" s="18" t="s">
        <v>159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8" t="s">
        <v>83</v>
      </c>
      <c r="BK185" s="164">
        <f>ROUND(I185*H185,2)</f>
        <v>0</v>
      </c>
      <c r="BL185" s="18" t="s">
        <v>165</v>
      </c>
      <c r="BM185" s="163" t="s">
        <v>600</v>
      </c>
    </row>
    <row r="186" spans="2:51" s="13" customFormat="1" ht="11.25">
      <c r="B186" s="165"/>
      <c r="D186" s="166" t="s">
        <v>167</v>
      </c>
      <c r="E186" s="167" t="s">
        <v>1</v>
      </c>
      <c r="F186" s="168" t="s">
        <v>601</v>
      </c>
      <c r="H186" s="169">
        <v>41.51</v>
      </c>
      <c r="I186" s="170"/>
      <c r="L186" s="165"/>
      <c r="M186" s="171"/>
      <c r="N186" s="172"/>
      <c r="O186" s="172"/>
      <c r="P186" s="172"/>
      <c r="Q186" s="172"/>
      <c r="R186" s="172"/>
      <c r="S186" s="172"/>
      <c r="T186" s="173"/>
      <c r="AT186" s="167" t="s">
        <v>167</v>
      </c>
      <c r="AU186" s="167" t="s">
        <v>85</v>
      </c>
      <c r="AV186" s="13" t="s">
        <v>85</v>
      </c>
      <c r="AW186" s="13" t="s">
        <v>32</v>
      </c>
      <c r="AX186" s="13" t="s">
        <v>83</v>
      </c>
      <c r="AY186" s="167" t="s">
        <v>159</v>
      </c>
    </row>
    <row r="187" spans="1:65" s="2" customFormat="1" ht="24.2" customHeight="1">
      <c r="A187" s="33"/>
      <c r="B187" s="150"/>
      <c r="C187" s="151" t="s">
        <v>118</v>
      </c>
      <c r="D187" s="151" t="s">
        <v>161</v>
      </c>
      <c r="E187" s="152" t="s">
        <v>602</v>
      </c>
      <c r="F187" s="153" t="s">
        <v>603</v>
      </c>
      <c r="G187" s="154" t="s">
        <v>190</v>
      </c>
      <c r="H187" s="155">
        <v>16.125</v>
      </c>
      <c r="I187" s="156"/>
      <c r="J187" s="157">
        <f>ROUND(I187*H187,2)</f>
        <v>0</v>
      </c>
      <c r="K187" s="158"/>
      <c r="L187" s="34"/>
      <c r="M187" s="159" t="s">
        <v>1</v>
      </c>
      <c r="N187" s="160" t="s">
        <v>41</v>
      </c>
      <c r="O187" s="59"/>
      <c r="P187" s="161">
        <f>O187*H187</f>
        <v>0</v>
      </c>
      <c r="Q187" s="161">
        <v>4E-05</v>
      </c>
      <c r="R187" s="161">
        <f>Q187*H187</f>
        <v>0.0006450000000000001</v>
      </c>
      <c r="S187" s="161">
        <v>0</v>
      </c>
      <c r="T187" s="16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165</v>
      </c>
      <c r="AT187" s="163" t="s">
        <v>161</v>
      </c>
      <c r="AU187" s="163" t="s">
        <v>85</v>
      </c>
      <c r="AY187" s="18" t="s">
        <v>159</v>
      </c>
      <c r="BE187" s="164">
        <f>IF(N187="základní",J187,0)</f>
        <v>0</v>
      </c>
      <c r="BF187" s="164">
        <f>IF(N187="snížená",J187,0)</f>
        <v>0</v>
      </c>
      <c r="BG187" s="164">
        <f>IF(N187="zákl. přenesená",J187,0)</f>
        <v>0</v>
      </c>
      <c r="BH187" s="164">
        <f>IF(N187="sníž. přenesená",J187,0)</f>
        <v>0</v>
      </c>
      <c r="BI187" s="164">
        <f>IF(N187="nulová",J187,0)</f>
        <v>0</v>
      </c>
      <c r="BJ187" s="18" t="s">
        <v>83</v>
      </c>
      <c r="BK187" s="164">
        <f>ROUND(I187*H187,2)</f>
        <v>0</v>
      </c>
      <c r="BL187" s="18" t="s">
        <v>165</v>
      </c>
      <c r="BM187" s="163" t="s">
        <v>604</v>
      </c>
    </row>
    <row r="188" spans="2:51" s="13" customFormat="1" ht="11.25">
      <c r="B188" s="165"/>
      <c r="D188" s="166" t="s">
        <v>167</v>
      </c>
      <c r="E188" s="167" t="s">
        <v>1</v>
      </c>
      <c r="F188" s="168" t="s">
        <v>605</v>
      </c>
      <c r="H188" s="169">
        <v>16.125</v>
      </c>
      <c r="I188" s="170"/>
      <c r="L188" s="165"/>
      <c r="M188" s="171"/>
      <c r="N188" s="172"/>
      <c r="O188" s="172"/>
      <c r="P188" s="172"/>
      <c r="Q188" s="172"/>
      <c r="R188" s="172"/>
      <c r="S188" s="172"/>
      <c r="T188" s="173"/>
      <c r="AT188" s="167" t="s">
        <v>167</v>
      </c>
      <c r="AU188" s="167" t="s">
        <v>85</v>
      </c>
      <c r="AV188" s="13" t="s">
        <v>85</v>
      </c>
      <c r="AW188" s="13" t="s">
        <v>32</v>
      </c>
      <c r="AX188" s="13" t="s">
        <v>83</v>
      </c>
      <c r="AY188" s="167" t="s">
        <v>159</v>
      </c>
    </row>
    <row r="189" spans="1:65" s="2" customFormat="1" ht="24.2" customHeight="1">
      <c r="A189" s="33"/>
      <c r="B189" s="150"/>
      <c r="C189" s="151" t="s">
        <v>121</v>
      </c>
      <c r="D189" s="151" t="s">
        <v>161</v>
      </c>
      <c r="E189" s="152" t="s">
        <v>606</v>
      </c>
      <c r="F189" s="153" t="s">
        <v>607</v>
      </c>
      <c r="G189" s="154" t="s">
        <v>190</v>
      </c>
      <c r="H189" s="155">
        <v>72.395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4E-05</v>
      </c>
      <c r="R189" s="161">
        <f>Q189*H189</f>
        <v>0.0028958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85</v>
      </c>
      <c r="AY189" s="18" t="s">
        <v>159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18" t="s">
        <v>83</v>
      </c>
      <c r="BK189" s="164">
        <f>ROUND(I189*H189,2)</f>
        <v>0</v>
      </c>
      <c r="BL189" s="18" t="s">
        <v>165</v>
      </c>
      <c r="BM189" s="163" t="s">
        <v>608</v>
      </c>
    </row>
    <row r="190" spans="2:51" s="13" customFormat="1" ht="11.25">
      <c r="B190" s="165"/>
      <c r="D190" s="166" t="s">
        <v>167</v>
      </c>
      <c r="E190" s="167" t="s">
        <v>1</v>
      </c>
      <c r="F190" s="168" t="s">
        <v>609</v>
      </c>
      <c r="H190" s="169">
        <v>72.395</v>
      </c>
      <c r="I190" s="170"/>
      <c r="L190" s="165"/>
      <c r="M190" s="171"/>
      <c r="N190" s="172"/>
      <c r="O190" s="172"/>
      <c r="P190" s="172"/>
      <c r="Q190" s="172"/>
      <c r="R190" s="172"/>
      <c r="S190" s="172"/>
      <c r="T190" s="173"/>
      <c r="AT190" s="167" t="s">
        <v>167</v>
      </c>
      <c r="AU190" s="167" t="s">
        <v>85</v>
      </c>
      <c r="AV190" s="13" t="s">
        <v>85</v>
      </c>
      <c r="AW190" s="13" t="s">
        <v>32</v>
      </c>
      <c r="AX190" s="13" t="s">
        <v>83</v>
      </c>
      <c r="AY190" s="167" t="s">
        <v>159</v>
      </c>
    </row>
    <row r="191" spans="1:65" s="2" customFormat="1" ht="37.9" customHeight="1">
      <c r="A191" s="33"/>
      <c r="B191" s="150"/>
      <c r="C191" s="151" t="s">
        <v>216</v>
      </c>
      <c r="D191" s="151" t="s">
        <v>161</v>
      </c>
      <c r="E191" s="152" t="s">
        <v>610</v>
      </c>
      <c r="F191" s="153" t="s">
        <v>611</v>
      </c>
      <c r="G191" s="154" t="s">
        <v>190</v>
      </c>
      <c r="H191" s="155">
        <v>83.06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165</v>
      </c>
      <c r="AT191" s="163" t="s">
        <v>161</v>
      </c>
      <c r="AU191" s="163" t="s">
        <v>85</v>
      </c>
      <c r="AY191" s="18" t="s">
        <v>159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18" t="s">
        <v>83</v>
      </c>
      <c r="BK191" s="164">
        <f>ROUND(I191*H191,2)</f>
        <v>0</v>
      </c>
      <c r="BL191" s="18" t="s">
        <v>165</v>
      </c>
      <c r="BM191" s="163" t="s">
        <v>612</v>
      </c>
    </row>
    <row r="192" spans="2:51" s="13" customFormat="1" ht="11.25">
      <c r="B192" s="165"/>
      <c r="D192" s="166" t="s">
        <v>167</v>
      </c>
      <c r="E192" s="167" t="s">
        <v>1</v>
      </c>
      <c r="F192" s="168" t="s">
        <v>613</v>
      </c>
      <c r="H192" s="169">
        <v>83.06</v>
      </c>
      <c r="I192" s="170"/>
      <c r="L192" s="165"/>
      <c r="M192" s="171"/>
      <c r="N192" s="172"/>
      <c r="O192" s="172"/>
      <c r="P192" s="172"/>
      <c r="Q192" s="172"/>
      <c r="R192" s="172"/>
      <c r="S192" s="172"/>
      <c r="T192" s="173"/>
      <c r="AT192" s="167" t="s">
        <v>167</v>
      </c>
      <c r="AU192" s="167" t="s">
        <v>85</v>
      </c>
      <c r="AV192" s="13" t="s">
        <v>85</v>
      </c>
      <c r="AW192" s="13" t="s">
        <v>32</v>
      </c>
      <c r="AX192" s="13" t="s">
        <v>83</v>
      </c>
      <c r="AY192" s="167" t="s">
        <v>159</v>
      </c>
    </row>
    <row r="193" spans="1:65" s="2" customFormat="1" ht="37.9" customHeight="1">
      <c r="A193" s="33"/>
      <c r="B193" s="150"/>
      <c r="C193" s="151" t="s">
        <v>221</v>
      </c>
      <c r="D193" s="151" t="s">
        <v>161</v>
      </c>
      <c r="E193" s="152" t="s">
        <v>614</v>
      </c>
      <c r="F193" s="153" t="s">
        <v>615</v>
      </c>
      <c r="G193" s="154" t="s">
        <v>190</v>
      </c>
      <c r="H193" s="155">
        <v>52.62</v>
      </c>
      <c r="I193" s="156"/>
      <c r="J193" s="157">
        <f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>O193*H193</f>
        <v>0</v>
      </c>
      <c r="Q193" s="161">
        <v>0</v>
      </c>
      <c r="R193" s="161">
        <f>Q193*H193</f>
        <v>0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165</v>
      </c>
      <c r="AT193" s="163" t="s">
        <v>161</v>
      </c>
      <c r="AU193" s="163" t="s">
        <v>85</v>
      </c>
      <c r="AY193" s="18" t="s">
        <v>159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18" t="s">
        <v>83</v>
      </c>
      <c r="BK193" s="164">
        <f>ROUND(I193*H193,2)</f>
        <v>0</v>
      </c>
      <c r="BL193" s="18" t="s">
        <v>165</v>
      </c>
      <c r="BM193" s="163" t="s">
        <v>616</v>
      </c>
    </row>
    <row r="194" spans="2:51" s="13" customFormat="1" ht="11.25">
      <c r="B194" s="165"/>
      <c r="D194" s="166" t="s">
        <v>167</v>
      </c>
      <c r="E194" s="167" t="s">
        <v>1</v>
      </c>
      <c r="F194" s="168" t="s">
        <v>617</v>
      </c>
      <c r="H194" s="169">
        <v>52.62</v>
      </c>
      <c r="I194" s="170"/>
      <c r="L194" s="165"/>
      <c r="M194" s="171"/>
      <c r="N194" s="172"/>
      <c r="O194" s="172"/>
      <c r="P194" s="172"/>
      <c r="Q194" s="172"/>
      <c r="R194" s="172"/>
      <c r="S194" s="172"/>
      <c r="T194" s="173"/>
      <c r="AT194" s="167" t="s">
        <v>167</v>
      </c>
      <c r="AU194" s="167" t="s">
        <v>85</v>
      </c>
      <c r="AV194" s="13" t="s">
        <v>85</v>
      </c>
      <c r="AW194" s="13" t="s">
        <v>32</v>
      </c>
      <c r="AX194" s="13" t="s">
        <v>83</v>
      </c>
      <c r="AY194" s="167" t="s">
        <v>159</v>
      </c>
    </row>
    <row r="195" spans="1:65" s="2" customFormat="1" ht="37.9" customHeight="1">
      <c r="A195" s="33"/>
      <c r="B195" s="150"/>
      <c r="C195" s="151" t="s">
        <v>8</v>
      </c>
      <c r="D195" s="151" t="s">
        <v>161</v>
      </c>
      <c r="E195" s="152" t="s">
        <v>618</v>
      </c>
      <c r="F195" s="153" t="s">
        <v>619</v>
      </c>
      <c r="G195" s="154" t="s">
        <v>190</v>
      </c>
      <c r="H195" s="155">
        <v>35.9</v>
      </c>
      <c r="I195" s="156"/>
      <c r="J195" s="157">
        <f>ROUND(I195*H195,2)</f>
        <v>0</v>
      </c>
      <c r="K195" s="158"/>
      <c r="L195" s="34"/>
      <c r="M195" s="159" t="s">
        <v>1</v>
      </c>
      <c r="N195" s="160" t="s">
        <v>41</v>
      </c>
      <c r="O195" s="59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165</v>
      </c>
      <c r="AT195" s="163" t="s">
        <v>161</v>
      </c>
      <c r="AU195" s="163" t="s">
        <v>85</v>
      </c>
      <c r="AY195" s="18" t="s">
        <v>159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8" t="s">
        <v>83</v>
      </c>
      <c r="BK195" s="164">
        <f>ROUND(I195*H195,2)</f>
        <v>0</v>
      </c>
      <c r="BL195" s="18" t="s">
        <v>165</v>
      </c>
      <c r="BM195" s="163" t="s">
        <v>620</v>
      </c>
    </row>
    <row r="196" spans="2:51" s="13" customFormat="1" ht="11.25">
      <c r="B196" s="165"/>
      <c r="D196" s="166" t="s">
        <v>167</v>
      </c>
      <c r="E196" s="167" t="s">
        <v>1</v>
      </c>
      <c r="F196" s="168" t="s">
        <v>621</v>
      </c>
      <c r="H196" s="169">
        <v>35.9</v>
      </c>
      <c r="I196" s="170"/>
      <c r="L196" s="165"/>
      <c r="M196" s="171"/>
      <c r="N196" s="172"/>
      <c r="O196" s="172"/>
      <c r="P196" s="172"/>
      <c r="Q196" s="172"/>
      <c r="R196" s="172"/>
      <c r="S196" s="172"/>
      <c r="T196" s="173"/>
      <c r="AT196" s="167" t="s">
        <v>167</v>
      </c>
      <c r="AU196" s="167" t="s">
        <v>85</v>
      </c>
      <c r="AV196" s="13" t="s">
        <v>85</v>
      </c>
      <c r="AW196" s="13" t="s">
        <v>32</v>
      </c>
      <c r="AX196" s="13" t="s">
        <v>83</v>
      </c>
      <c r="AY196" s="167" t="s">
        <v>159</v>
      </c>
    </row>
    <row r="197" spans="1:65" s="2" customFormat="1" ht="16.5" customHeight="1">
      <c r="A197" s="33"/>
      <c r="B197" s="150"/>
      <c r="C197" s="191" t="s">
        <v>237</v>
      </c>
      <c r="D197" s="191" t="s">
        <v>581</v>
      </c>
      <c r="E197" s="192" t="s">
        <v>622</v>
      </c>
      <c r="F197" s="193" t="s">
        <v>623</v>
      </c>
      <c r="G197" s="194" t="s">
        <v>196</v>
      </c>
      <c r="H197" s="195">
        <v>79.799</v>
      </c>
      <c r="I197" s="196"/>
      <c r="J197" s="197">
        <f>ROUND(I197*H197,2)</f>
        <v>0</v>
      </c>
      <c r="K197" s="198"/>
      <c r="L197" s="199"/>
      <c r="M197" s="200" t="s">
        <v>1</v>
      </c>
      <c r="N197" s="201" t="s">
        <v>41</v>
      </c>
      <c r="O197" s="59"/>
      <c r="P197" s="161">
        <f>O197*H197</f>
        <v>0</v>
      </c>
      <c r="Q197" s="161">
        <v>2.429</v>
      </c>
      <c r="R197" s="161">
        <f>Q197*H197</f>
        <v>193.831771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193</v>
      </c>
      <c r="AT197" s="163" t="s">
        <v>581</v>
      </c>
      <c r="AU197" s="163" t="s">
        <v>85</v>
      </c>
      <c r="AY197" s="18" t="s">
        <v>159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18" t="s">
        <v>83</v>
      </c>
      <c r="BK197" s="164">
        <f>ROUND(I197*H197,2)</f>
        <v>0</v>
      </c>
      <c r="BL197" s="18" t="s">
        <v>165</v>
      </c>
      <c r="BM197" s="163" t="s">
        <v>624</v>
      </c>
    </row>
    <row r="198" spans="1:65" s="2" customFormat="1" ht="24.2" customHeight="1">
      <c r="A198" s="33"/>
      <c r="B198" s="150"/>
      <c r="C198" s="151" t="s">
        <v>242</v>
      </c>
      <c r="D198" s="151" t="s">
        <v>161</v>
      </c>
      <c r="E198" s="152" t="s">
        <v>625</v>
      </c>
      <c r="F198" s="153" t="s">
        <v>626</v>
      </c>
      <c r="G198" s="154" t="s">
        <v>204</v>
      </c>
      <c r="H198" s="155">
        <v>4.71</v>
      </c>
      <c r="I198" s="156"/>
      <c r="J198" s="157">
        <f>ROUND(I198*H198,2)</f>
        <v>0</v>
      </c>
      <c r="K198" s="158"/>
      <c r="L198" s="34"/>
      <c r="M198" s="159" t="s">
        <v>1</v>
      </c>
      <c r="N198" s="160" t="s">
        <v>41</v>
      </c>
      <c r="O198" s="59"/>
      <c r="P198" s="161">
        <f>O198*H198</f>
        <v>0</v>
      </c>
      <c r="Q198" s="161">
        <v>1.11381</v>
      </c>
      <c r="R198" s="161">
        <f>Q198*H198</f>
        <v>5.2460451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165</v>
      </c>
      <c r="AT198" s="163" t="s">
        <v>161</v>
      </c>
      <c r="AU198" s="163" t="s">
        <v>85</v>
      </c>
      <c r="AY198" s="18" t="s">
        <v>159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18" t="s">
        <v>83</v>
      </c>
      <c r="BK198" s="164">
        <f>ROUND(I198*H198,2)</f>
        <v>0</v>
      </c>
      <c r="BL198" s="18" t="s">
        <v>165</v>
      </c>
      <c r="BM198" s="163" t="s">
        <v>627</v>
      </c>
    </row>
    <row r="199" spans="1:65" s="2" customFormat="1" ht="24.2" customHeight="1">
      <c r="A199" s="33"/>
      <c r="B199" s="150"/>
      <c r="C199" s="151" t="s">
        <v>247</v>
      </c>
      <c r="D199" s="151" t="s">
        <v>161</v>
      </c>
      <c r="E199" s="152" t="s">
        <v>628</v>
      </c>
      <c r="F199" s="153" t="s">
        <v>629</v>
      </c>
      <c r="G199" s="154" t="s">
        <v>196</v>
      </c>
      <c r="H199" s="155">
        <v>92.55</v>
      </c>
      <c r="I199" s="156"/>
      <c r="J199" s="157">
        <f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>O199*H199</f>
        <v>0</v>
      </c>
      <c r="Q199" s="161">
        <v>1.98</v>
      </c>
      <c r="R199" s="161">
        <f>Q199*H199</f>
        <v>183.249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165</v>
      </c>
      <c r="AT199" s="163" t="s">
        <v>161</v>
      </c>
      <c r="AU199" s="163" t="s">
        <v>85</v>
      </c>
      <c r="AY199" s="18" t="s">
        <v>159</v>
      </c>
      <c r="BE199" s="164">
        <f>IF(N199="základní",J199,0)</f>
        <v>0</v>
      </c>
      <c r="BF199" s="164">
        <f>IF(N199="snížená",J199,0)</f>
        <v>0</v>
      </c>
      <c r="BG199" s="164">
        <f>IF(N199="zákl. přenesená",J199,0)</f>
        <v>0</v>
      </c>
      <c r="BH199" s="164">
        <f>IF(N199="sníž. přenesená",J199,0)</f>
        <v>0</v>
      </c>
      <c r="BI199" s="164">
        <f>IF(N199="nulová",J199,0)</f>
        <v>0</v>
      </c>
      <c r="BJ199" s="18" t="s">
        <v>83</v>
      </c>
      <c r="BK199" s="164">
        <f>ROUND(I199*H199,2)</f>
        <v>0</v>
      </c>
      <c r="BL199" s="18" t="s">
        <v>165</v>
      </c>
      <c r="BM199" s="163" t="s">
        <v>630</v>
      </c>
    </row>
    <row r="200" spans="2:51" s="13" customFormat="1" ht="11.25">
      <c r="B200" s="165"/>
      <c r="D200" s="166" t="s">
        <v>167</v>
      </c>
      <c r="E200" s="167" t="s">
        <v>1</v>
      </c>
      <c r="F200" s="168" t="s">
        <v>631</v>
      </c>
      <c r="H200" s="169">
        <v>85.8</v>
      </c>
      <c r="I200" s="170"/>
      <c r="L200" s="165"/>
      <c r="M200" s="171"/>
      <c r="N200" s="172"/>
      <c r="O200" s="172"/>
      <c r="P200" s="172"/>
      <c r="Q200" s="172"/>
      <c r="R200" s="172"/>
      <c r="S200" s="172"/>
      <c r="T200" s="173"/>
      <c r="AT200" s="167" t="s">
        <v>167</v>
      </c>
      <c r="AU200" s="167" t="s">
        <v>85</v>
      </c>
      <c r="AV200" s="13" t="s">
        <v>85</v>
      </c>
      <c r="AW200" s="13" t="s">
        <v>32</v>
      </c>
      <c r="AX200" s="13" t="s">
        <v>76</v>
      </c>
      <c r="AY200" s="167" t="s">
        <v>159</v>
      </c>
    </row>
    <row r="201" spans="2:51" s="13" customFormat="1" ht="11.25">
      <c r="B201" s="165"/>
      <c r="D201" s="166" t="s">
        <v>167</v>
      </c>
      <c r="E201" s="167" t="s">
        <v>1</v>
      </c>
      <c r="F201" s="168" t="s">
        <v>632</v>
      </c>
      <c r="H201" s="169">
        <v>6.75</v>
      </c>
      <c r="I201" s="170"/>
      <c r="L201" s="165"/>
      <c r="M201" s="171"/>
      <c r="N201" s="172"/>
      <c r="O201" s="172"/>
      <c r="P201" s="172"/>
      <c r="Q201" s="172"/>
      <c r="R201" s="172"/>
      <c r="S201" s="172"/>
      <c r="T201" s="173"/>
      <c r="AT201" s="167" t="s">
        <v>167</v>
      </c>
      <c r="AU201" s="167" t="s">
        <v>85</v>
      </c>
      <c r="AV201" s="13" t="s">
        <v>85</v>
      </c>
      <c r="AW201" s="13" t="s">
        <v>32</v>
      </c>
      <c r="AX201" s="13" t="s">
        <v>76</v>
      </c>
      <c r="AY201" s="167" t="s">
        <v>159</v>
      </c>
    </row>
    <row r="202" spans="2:51" s="14" customFormat="1" ht="11.25">
      <c r="B202" s="174"/>
      <c r="D202" s="166" t="s">
        <v>167</v>
      </c>
      <c r="E202" s="175" t="s">
        <v>1</v>
      </c>
      <c r="F202" s="176" t="s">
        <v>227</v>
      </c>
      <c r="H202" s="177">
        <v>92.55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5" t="s">
        <v>167</v>
      </c>
      <c r="AU202" s="175" t="s">
        <v>85</v>
      </c>
      <c r="AV202" s="14" t="s">
        <v>165</v>
      </c>
      <c r="AW202" s="14" t="s">
        <v>32</v>
      </c>
      <c r="AX202" s="14" t="s">
        <v>83</v>
      </c>
      <c r="AY202" s="175" t="s">
        <v>159</v>
      </c>
    </row>
    <row r="203" spans="1:65" s="2" customFormat="1" ht="24.2" customHeight="1">
      <c r="A203" s="33"/>
      <c r="B203" s="150"/>
      <c r="C203" s="151" t="s">
        <v>252</v>
      </c>
      <c r="D203" s="151" t="s">
        <v>161</v>
      </c>
      <c r="E203" s="152" t="s">
        <v>633</v>
      </c>
      <c r="F203" s="153" t="s">
        <v>634</v>
      </c>
      <c r="G203" s="154" t="s">
        <v>196</v>
      </c>
      <c r="H203" s="155">
        <v>85.292</v>
      </c>
      <c r="I203" s="156"/>
      <c r="J203" s="157">
        <f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>O203*H203</f>
        <v>0</v>
      </c>
      <c r="Q203" s="161">
        <v>2.50187</v>
      </c>
      <c r="R203" s="161">
        <f>Q203*H203</f>
        <v>213.38949603999998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165</v>
      </c>
      <c r="AT203" s="163" t="s">
        <v>161</v>
      </c>
      <c r="AU203" s="163" t="s">
        <v>85</v>
      </c>
      <c r="AY203" s="18" t="s">
        <v>159</v>
      </c>
      <c r="BE203" s="164">
        <f>IF(N203="základní",J203,0)</f>
        <v>0</v>
      </c>
      <c r="BF203" s="164">
        <f>IF(N203="snížená",J203,0)</f>
        <v>0</v>
      </c>
      <c r="BG203" s="164">
        <f>IF(N203="zákl. přenesená",J203,0)</f>
        <v>0</v>
      </c>
      <c r="BH203" s="164">
        <f>IF(N203="sníž. přenesená",J203,0)</f>
        <v>0</v>
      </c>
      <c r="BI203" s="164">
        <f>IF(N203="nulová",J203,0)</f>
        <v>0</v>
      </c>
      <c r="BJ203" s="18" t="s">
        <v>83</v>
      </c>
      <c r="BK203" s="164">
        <f>ROUND(I203*H203,2)</f>
        <v>0</v>
      </c>
      <c r="BL203" s="18" t="s">
        <v>165</v>
      </c>
      <c r="BM203" s="163" t="s">
        <v>635</v>
      </c>
    </row>
    <row r="204" spans="2:51" s="13" customFormat="1" ht="11.25">
      <c r="B204" s="165"/>
      <c r="D204" s="166" t="s">
        <v>167</v>
      </c>
      <c r="E204" s="167" t="s">
        <v>1</v>
      </c>
      <c r="F204" s="168" t="s">
        <v>636</v>
      </c>
      <c r="H204" s="169">
        <v>85.292</v>
      </c>
      <c r="I204" s="170"/>
      <c r="L204" s="165"/>
      <c r="M204" s="171"/>
      <c r="N204" s="172"/>
      <c r="O204" s="172"/>
      <c r="P204" s="172"/>
      <c r="Q204" s="172"/>
      <c r="R204" s="172"/>
      <c r="S204" s="172"/>
      <c r="T204" s="173"/>
      <c r="AT204" s="167" t="s">
        <v>167</v>
      </c>
      <c r="AU204" s="167" t="s">
        <v>85</v>
      </c>
      <c r="AV204" s="13" t="s">
        <v>85</v>
      </c>
      <c r="AW204" s="13" t="s">
        <v>32</v>
      </c>
      <c r="AX204" s="13" t="s">
        <v>83</v>
      </c>
      <c r="AY204" s="167" t="s">
        <v>159</v>
      </c>
    </row>
    <row r="205" spans="1:65" s="2" customFormat="1" ht="24.2" customHeight="1">
      <c r="A205" s="33"/>
      <c r="B205" s="150"/>
      <c r="C205" s="151" t="s">
        <v>258</v>
      </c>
      <c r="D205" s="151" t="s">
        <v>161</v>
      </c>
      <c r="E205" s="152" t="s">
        <v>637</v>
      </c>
      <c r="F205" s="153" t="s">
        <v>638</v>
      </c>
      <c r="G205" s="154" t="s">
        <v>196</v>
      </c>
      <c r="H205" s="155">
        <v>10.428</v>
      </c>
      <c r="I205" s="156"/>
      <c r="J205" s="157">
        <f>ROUND(I205*H205,2)</f>
        <v>0</v>
      </c>
      <c r="K205" s="158"/>
      <c r="L205" s="34"/>
      <c r="M205" s="159" t="s">
        <v>1</v>
      </c>
      <c r="N205" s="160" t="s">
        <v>41</v>
      </c>
      <c r="O205" s="59"/>
      <c r="P205" s="161">
        <f>O205*H205</f>
        <v>0</v>
      </c>
      <c r="Q205" s="161">
        <v>2.50187</v>
      </c>
      <c r="R205" s="161">
        <f>Q205*H205</f>
        <v>26.08950036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165</v>
      </c>
      <c r="AT205" s="163" t="s">
        <v>161</v>
      </c>
      <c r="AU205" s="163" t="s">
        <v>85</v>
      </c>
      <c r="AY205" s="18" t="s">
        <v>159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8" t="s">
        <v>83</v>
      </c>
      <c r="BK205" s="164">
        <f>ROUND(I205*H205,2)</f>
        <v>0</v>
      </c>
      <c r="BL205" s="18" t="s">
        <v>165</v>
      </c>
      <c r="BM205" s="163" t="s">
        <v>639</v>
      </c>
    </row>
    <row r="206" spans="2:51" s="13" customFormat="1" ht="11.25">
      <c r="B206" s="165"/>
      <c r="D206" s="166" t="s">
        <v>167</v>
      </c>
      <c r="E206" s="167" t="s">
        <v>1</v>
      </c>
      <c r="F206" s="168" t="s">
        <v>640</v>
      </c>
      <c r="H206" s="169">
        <v>3.678</v>
      </c>
      <c r="I206" s="170"/>
      <c r="L206" s="165"/>
      <c r="M206" s="171"/>
      <c r="N206" s="172"/>
      <c r="O206" s="172"/>
      <c r="P206" s="172"/>
      <c r="Q206" s="172"/>
      <c r="R206" s="172"/>
      <c r="S206" s="172"/>
      <c r="T206" s="173"/>
      <c r="AT206" s="167" t="s">
        <v>167</v>
      </c>
      <c r="AU206" s="167" t="s">
        <v>85</v>
      </c>
      <c r="AV206" s="13" t="s">
        <v>85</v>
      </c>
      <c r="AW206" s="13" t="s">
        <v>32</v>
      </c>
      <c r="AX206" s="13" t="s">
        <v>76</v>
      </c>
      <c r="AY206" s="167" t="s">
        <v>159</v>
      </c>
    </row>
    <row r="207" spans="2:51" s="13" customFormat="1" ht="11.25">
      <c r="B207" s="165"/>
      <c r="D207" s="166" t="s">
        <v>167</v>
      </c>
      <c r="E207" s="167" t="s">
        <v>1</v>
      </c>
      <c r="F207" s="168" t="s">
        <v>632</v>
      </c>
      <c r="H207" s="169">
        <v>6.75</v>
      </c>
      <c r="I207" s="170"/>
      <c r="L207" s="165"/>
      <c r="M207" s="171"/>
      <c r="N207" s="172"/>
      <c r="O207" s="172"/>
      <c r="P207" s="172"/>
      <c r="Q207" s="172"/>
      <c r="R207" s="172"/>
      <c r="S207" s="172"/>
      <c r="T207" s="173"/>
      <c r="AT207" s="167" t="s">
        <v>167</v>
      </c>
      <c r="AU207" s="167" t="s">
        <v>85</v>
      </c>
      <c r="AV207" s="13" t="s">
        <v>85</v>
      </c>
      <c r="AW207" s="13" t="s">
        <v>32</v>
      </c>
      <c r="AX207" s="13" t="s">
        <v>76</v>
      </c>
      <c r="AY207" s="167" t="s">
        <v>159</v>
      </c>
    </row>
    <row r="208" spans="2:51" s="14" customFormat="1" ht="11.25">
      <c r="B208" s="174"/>
      <c r="D208" s="166" t="s">
        <v>167</v>
      </c>
      <c r="E208" s="175" t="s">
        <v>1</v>
      </c>
      <c r="F208" s="176" t="s">
        <v>227</v>
      </c>
      <c r="H208" s="177">
        <v>10.428</v>
      </c>
      <c r="I208" s="178"/>
      <c r="L208" s="174"/>
      <c r="M208" s="179"/>
      <c r="N208" s="180"/>
      <c r="O208" s="180"/>
      <c r="P208" s="180"/>
      <c r="Q208" s="180"/>
      <c r="R208" s="180"/>
      <c r="S208" s="180"/>
      <c r="T208" s="181"/>
      <c r="AT208" s="175" t="s">
        <v>167</v>
      </c>
      <c r="AU208" s="175" t="s">
        <v>85</v>
      </c>
      <c r="AV208" s="14" t="s">
        <v>165</v>
      </c>
      <c r="AW208" s="14" t="s">
        <v>32</v>
      </c>
      <c r="AX208" s="14" t="s">
        <v>83</v>
      </c>
      <c r="AY208" s="175" t="s">
        <v>159</v>
      </c>
    </row>
    <row r="209" spans="1:65" s="2" customFormat="1" ht="16.5" customHeight="1">
      <c r="A209" s="33"/>
      <c r="B209" s="150"/>
      <c r="C209" s="151" t="s">
        <v>7</v>
      </c>
      <c r="D209" s="151" t="s">
        <v>161</v>
      </c>
      <c r="E209" s="152" t="s">
        <v>641</v>
      </c>
      <c r="F209" s="153" t="s">
        <v>642</v>
      </c>
      <c r="G209" s="154" t="s">
        <v>164</v>
      </c>
      <c r="H209" s="155">
        <v>9.288</v>
      </c>
      <c r="I209" s="156"/>
      <c r="J209" s="157">
        <f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>O209*H209</f>
        <v>0</v>
      </c>
      <c r="Q209" s="161">
        <v>0.00247</v>
      </c>
      <c r="R209" s="161">
        <f>Q209*H209</f>
        <v>0.02294136</v>
      </c>
      <c r="S209" s="161">
        <v>0</v>
      </c>
      <c r="T209" s="16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165</v>
      </c>
      <c r="AT209" s="163" t="s">
        <v>161</v>
      </c>
      <c r="AU209" s="163" t="s">
        <v>85</v>
      </c>
      <c r="AY209" s="18" t="s">
        <v>159</v>
      </c>
      <c r="BE209" s="164">
        <f>IF(N209="základní",J209,0)</f>
        <v>0</v>
      </c>
      <c r="BF209" s="164">
        <f>IF(N209="snížená",J209,0)</f>
        <v>0</v>
      </c>
      <c r="BG209" s="164">
        <f>IF(N209="zákl. přenesená",J209,0)</f>
        <v>0</v>
      </c>
      <c r="BH209" s="164">
        <f>IF(N209="sníž. přenesená",J209,0)</f>
        <v>0</v>
      </c>
      <c r="BI209" s="164">
        <f>IF(N209="nulová",J209,0)</f>
        <v>0</v>
      </c>
      <c r="BJ209" s="18" t="s">
        <v>83</v>
      </c>
      <c r="BK209" s="164">
        <f>ROUND(I209*H209,2)</f>
        <v>0</v>
      </c>
      <c r="BL209" s="18" t="s">
        <v>165</v>
      </c>
      <c r="BM209" s="163" t="s">
        <v>643</v>
      </c>
    </row>
    <row r="210" spans="2:51" s="13" customFormat="1" ht="11.25">
      <c r="B210" s="165"/>
      <c r="D210" s="166" t="s">
        <v>167</v>
      </c>
      <c r="E210" s="167" t="s">
        <v>1</v>
      </c>
      <c r="F210" s="168" t="s">
        <v>644</v>
      </c>
      <c r="H210" s="169">
        <v>9.288</v>
      </c>
      <c r="I210" s="170"/>
      <c r="L210" s="165"/>
      <c r="M210" s="171"/>
      <c r="N210" s="172"/>
      <c r="O210" s="172"/>
      <c r="P210" s="172"/>
      <c r="Q210" s="172"/>
      <c r="R210" s="172"/>
      <c r="S210" s="172"/>
      <c r="T210" s="173"/>
      <c r="AT210" s="167" t="s">
        <v>167</v>
      </c>
      <c r="AU210" s="167" t="s">
        <v>85</v>
      </c>
      <c r="AV210" s="13" t="s">
        <v>85</v>
      </c>
      <c r="AW210" s="13" t="s">
        <v>32</v>
      </c>
      <c r="AX210" s="13" t="s">
        <v>83</v>
      </c>
      <c r="AY210" s="167" t="s">
        <v>159</v>
      </c>
    </row>
    <row r="211" spans="1:65" s="2" customFormat="1" ht="16.5" customHeight="1">
      <c r="A211" s="33"/>
      <c r="B211" s="150"/>
      <c r="C211" s="151" t="s">
        <v>272</v>
      </c>
      <c r="D211" s="151" t="s">
        <v>161</v>
      </c>
      <c r="E211" s="152" t="s">
        <v>645</v>
      </c>
      <c r="F211" s="153" t="s">
        <v>646</v>
      </c>
      <c r="G211" s="154" t="s">
        <v>164</v>
      </c>
      <c r="H211" s="155">
        <v>9.288</v>
      </c>
      <c r="I211" s="156"/>
      <c r="J211" s="157">
        <f>ROUND(I211*H211,2)</f>
        <v>0</v>
      </c>
      <c r="K211" s="158"/>
      <c r="L211" s="34"/>
      <c r="M211" s="159" t="s">
        <v>1</v>
      </c>
      <c r="N211" s="160" t="s">
        <v>41</v>
      </c>
      <c r="O211" s="59"/>
      <c r="P211" s="161">
        <f>O211*H211</f>
        <v>0</v>
      </c>
      <c r="Q211" s="161">
        <v>0</v>
      </c>
      <c r="R211" s="161">
        <f>Q211*H211</f>
        <v>0</v>
      </c>
      <c r="S211" s="161">
        <v>0</v>
      </c>
      <c r="T211" s="16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165</v>
      </c>
      <c r="AT211" s="163" t="s">
        <v>161</v>
      </c>
      <c r="AU211" s="163" t="s">
        <v>85</v>
      </c>
      <c r="AY211" s="18" t="s">
        <v>159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18" t="s">
        <v>83</v>
      </c>
      <c r="BK211" s="164">
        <f>ROUND(I211*H211,2)</f>
        <v>0</v>
      </c>
      <c r="BL211" s="18" t="s">
        <v>165</v>
      </c>
      <c r="BM211" s="163" t="s">
        <v>647</v>
      </c>
    </row>
    <row r="212" spans="1:65" s="2" customFormat="1" ht="21.75" customHeight="1">
      <c r="A212" s="33"/>
      <c r="B212" s="150"/>
      <c r="C212" s="151" t="s">
        <v>279</v>
      </c>
      <c r="D212" s="151" t="s">
        <v>161</v>
      </c>
      <c r="E212" s="152" t="s">
        <v>648</v>
      </c>
      <c r="F212" s="153" t="s">
        <v>649</v>
      </c>
      <c r="G212" s="154" t="s">
        <v>204</v>
      </c>
      <c r="H212" s="155">
        <v>0.552</v>
      </c>
      <c r="I212" s="156"/>
      <c r="J212" s="157">
        <f>ROUND(I212*H212,2)</f>
        <v>0</v>
      </c>
      <c r="K212" s="158"/>
      <c r="L212" s="34"/>
      <c r="M212" s="159" t="s">
        <v>1</v>
      </c>
      <c r="N212" s="160" t="s">
        <v>41</v>
      </c>
      <c r="O212" s="59"/>
      <c r="P212" s="161">
        <f>O212*H212</f>
        <v>0</v>
      </c>
      <c r="Q212" s="161">
        <v>1.06062</v>
      </c>
      <c r="R212" s="161">
        <f>Q212*H212</f>
        <v>0.58546224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165</v>
      </c>
      <c r="AT212" s="163" t="s">
        <v>161</v>
      </c>
      <c r="AU212" s="163" t="s">
        <v>85</v>
      </c>
      <c r="AY212" s="18" t="s">
        <v>159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18" t="s">
        <v>83</v>
      </c>
      <c r="BK212" s="164">
        <f>ROUND(I212*H212,2)</f>
        <v>0</v>
      </c>
      <c r="BL212" s="18" t="s">
        <v>165</v>
      </c>
      <c r="BM212" s="163" t="s">
        <v>650</v>
      </c>
    </row>
    <row r="213" spans="2:51" s="13" customFormat="1" ht="11.25">
      <c r="B213" s="165"/>
      <c r="D213" s="166" t="s">
        <v>167</v>
      </c>
      <c r="E213" s="167" t="s">
        <v>1</v>
      </c>
      <c r="F213" s="168" t="s">
        <v>651</v>
      </c>
      <c r="H213" s="169">
        <v>0.552</v>
      </c>
      <c r="I213" s="170"/>
      <c r="L213" s="165"/>
      <c r="M213" s="171"/>
      <c r="N213" s="172"/>
      <c r="O213" s="172"/>
      <c r="P213" s="172"/>
      <c r="Q213" s="172"/>
      <c r="R213" s="172"/>
      <c r="S213" s="172"/>
      <c r="T213" s="173"/>
      <c r="AT213" s="167" t="s">
        <v>167</v>
      </c>
      <c r="AU213" s="167" t="s">
        <v>85</v>
      </c>
      <c r="AV213" s="13" t="s">
        <v>85</v>
      </c>
      <c r="AW213" s="13" t="s">
        <v>32</v>
      </c>
      <c r="AX213" s="13" t="s">
        <v>83</v>
      </c>
      <c r="AY213" s="167" t="s">
        <v>159</v>
      </c>
    </row>
    <row r="214" spans="1:65" s="2" customFormat="1" ht="16.5" customHeight="1">
      <c r="A214" s="33"/>
      <c r="B214" s="150"/>
      <c r="C214" s="151" t="s">
        <v>284</v>
      </c>
      <c r="D214" s="151" t="s">
        <v>161</v>
      </c>
      <c r="E214" s="152" t="s">
        <v>652</v>
      </c>
      <c r="F214" s="153" t="s">
        <v>653</v>
      </c>
      <c r="G214" s="154" t="s">
        <v>204</v>
      </c>
      <c r="H214" s="155">
        <v>3.134</v>
      </c>
      <c r="I214" s="156"/>
      <c r="J214" s="157">
        <f>ROUND(I214*H214,2)</f>
        <v>0</v>
      </c>
      <c r="K214" s="158"/>
      <c r="L214" s="34"/>
      <c r="M214" s="159" t="s">
        <v>1</v>
      </c>
      <c r="N214" s="160" t="s">
        <v>41</v>
      </c>
      <c r="O214" s="59"/>
      <c r="P214" s="161">
        <f>O214*H214</f>
        <v>0</v>
      </c>
      <c r="Q214" s="161">
        <v>1.06277</v>
      </c>
      <c r="R214" s="161">
        <f>Q214*H214</f>
        <v>3.33072118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165</v>
      </c>
      <c r="AT214" s="163" t="s">
        <v>161</v>
      </c>
      <c r="AU214" s="163" t="s">
        <v>85</v>
      </c>
      <c r="AY214" s="18" t="s">
        <v>159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18" t="s">
        <v>83</v>
      </c>
      <c r="BK214" s="164">
        <f>ROUND(I214*H214,2)</f>
        <v>0</v>
      </c>
      <c r="BL214" s="18" t="s">
        <v>165</v>
      </c>
      <c r="BM214" s="163" t="s">
        <v>654</v>
      </c>
    </row>
    <row r="215" spans="2:51" s="13" customFormat="1" ht="22.5">
      <c r="B215" s="165"/>
      <c r="D215" s="166" t="s">
        <v>167</v>
      </c>
      <c r="E215" s="167" t="s">
        <v>1</v>
      </c>
      <c r="F215" s="168" t="s">
        <v>655</v>
      </c>
      <c r="H215" s="169">
        <v>2.525</v>
      </c>
      <c r="I215" s="170"/>
      <c r="L215" s="165"/>
      <c r="M215" s="171"/>
      <c r="N215" s="172"/>
      <c r="O215" s="172"/>
      <c r="P215" s="172"/>
      <c r="Q215" s="172"/>
      <c r="R215" s="172"/>
      <c r="S215" s="172"/>
      <c r="T215" s="173"/>
      <c r="AT215" s="167" t="s">
        <v>167</v>
      </c>
      <c r="AU215" s="167" t="s">
        <v>85</v>
      </c>
      <c r="AV215" s="13" t="s">
        <v>85</v>
      </c>
      <c r="AW215" s="13" t="s">
        <v>32</v>
      </c>
      <c r="AX215" s="13" t="s">
        <v>76</v>
      </c>
      <c r="AY215" s="167" t="s">
        <v>159</v>
      </c>
    </row>
    <row r="216" spans="2:51" s="13" customFormat="1" ht="11.25">
      <c r="B216" s="165"/>
      <c r="D216" s="166" t="s">
        <v>167</v>
      </c>
      <c r="E216" s="167" t="s">
        <v>1</v>
      </c>
      <c r="F216" s="168" t="s">
        <v>656</v>
      </c>
      <c r="H216" s="169">
        <v>0.2</v>
      </c>
      <c r="I216" s="170"/>
      <c r="L216" s="165"/>
      <c r="M216" s="171"/>
      <c r="N216" s="172"/>
      <c r="O216" s="172"/>
      <c r="P216" s="172"/>
      <c r="Q216" s="172"/>
      <c r="R216" s="172"/>
      <c r="S216" s="172"/>
      <c r="T216" s="173"/>
      <c r="AT216" s="167" t="s">
        <v>167</v>
      </c>
      <c r="AU216" s="167" t="s">
        <v>85</v>
      </c>
      <c r="AV216" s="13" t="s">
        <v>85</v>
      </c>
      <c r="AW216" s="13" t="s">
        <v>32</v>
      </c>
      <c r="AX216" s="13" t="s">
        <v>76</v>
      </c>
      <c r="AY216" s="167" t="s">
        <v>159</v>
      </c>
    </row>
    <row r="217" spans="2:51" s="14" customFormat="1" ht="11.25">
      <c r="B217" s="174"/>
      <c r="D217" s="166" t="s">
        <v>167</v>
      </c>
      <c r="E217" s="175" t="s">
        <v>1</v>
      </c>
      <c r="F217" s="176" t="s">
        <v>227</v>
      </c>
      <c r="H217" s="177">
        <v>2.725</v>
      </c>
      <c r="I217" s="178"/>
      <c r="L217" s="174"/>
      <c r="M217" s="179"/>
      <c r="N217" s="180"/>
      <c r="O217" s="180"/>
      <c r="P217" s="180"/>
      <c r="Q217" s="180"/>
      <c r="R217" s="180"/>
      <c r="S217" s="180"/>
      <c r="T217" s="181"/>
      <c r="AT217" s="175" t="s">
        <v>167</v>
      </c>
      <c r="AU217" s="175" t="s">
        <v>85</v>
      </c>
      <c r="AV217" s="14" t="s">
        <v>165</v>
      </c>
      <c r="AW217" s="14" t="s">
        <v>32</v>
      </c>
      <c r="AX217" s="14" t="s">
        <v>83</v>
      </c>
      <c r="AY217" s="175" t="s">
        <v>159</v>
      </c>
    </row>
    <row r="218" spans="2:51" s="13" customFormat="1" ht="11.25">
      <c r="B218" s="165"/>
      <c r="D218" s="166" t="s">
        <v>167</v>
      </c>
      <c r="F218" s="168" t="s">
        <v>657</v>
      </c>
      <c r="H218" s="169">
        <v>3.134</v>
      </c>
      <c r="I218" s="170"/>
      <c r="L218" s="165"/>
      <c r="M218" s="171"/>
      <c r="N218" s="172"/>
      <c r="O218" s="172"/>
      <c r="P218" s="172"/>
      <c r="Q218" s="172"/>
      <c r="R218" s="172"/>
      <c r="S218" s="172"/>
      <c r="T218" s="173"/>
      <c r="AT218" s="167" t="s">
        <v>167</v>
      </c>
      <c r="AU218" s="167" t="s">
        <v>85</v>
      </c>
      <c r="AV218" s="13" t="s">
        <v>85</v>
      </c>
      <c r="AW218" s="13" t="s">
        <v>3</v>
      </c>
      <c r="AX218" s="13" t="s">
        <v>83</v>
      </c>
      <c r="AY218" s="167" t="s">
        <v>159</v>
      </c>
    </row>
    <row r="219" spans="1:65" s="2" customFormat="1" ht="16.5" customHeight="1">
      <c r="A219" s="33"/>
      <c r="B219" s="150"/>
      <c r="C219" s="151" t="s">
        <v>290</v>
      </c>
      <c r="D219" s="151" t="s">
        <v>161</v>
      </c>
      <c r="E219" s="152" t="s">
        <v>658</v>
      </c>
      <c r="F219" s="153" t="s">
        <v>659</v>
      </c>
      <c r="G219" s="154" t="s">
        <v>196</v>
      </c>
      <c r="H219" s="155">
        <v>68.79</v>
      </c>
      <c r="I219" s="156"/>
      <c r="J219" s="157">
        <f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>O219*H219</f>
        <v>0</v>
      </c>
      <c r="Q219" s="161">
        <v>2.50187</v>
      </c>
      <c r="R219" s="161">
        <f>Q219*H219</f>
        <v>172.1036373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165</v>
      </c>
      <c r="AT219" s="163" t="s">
        <v>161</v>
      </c>
      <c r="AU219" s="163" t="s">
        <v>85</v>
      </c>
      <c r="AY219" s="18" t="s">
        <v>159</v>
      </c>
      <c r="BE219" s="164">
        <f>IF(N219="základní",J219,0)</f>
        <v>0</v>
      </c>
      <c r="BF219" s="164">
        <f>IF(N219="snížená",J219,0)</f>
        <v>0</v>
      </c>
      <c r="BG219" s="164">
        <f>IF(N219="zákl. přenesená",J219,0)</f>
        <v>0</v>
      </c>
      <c r="BH219" s="164">
        <f>IF(N219="sníž. přenesená",J219,0)</f>
        <v>0</v>
      </c>
      <c r="BI219" s="164">
        <f>IF(N219="nulová",J219,0)</f>
        <v>0</v>
      </c>
      <c r="BJ219" s="18" t="s">
        <v>83</v>
      </c>
      <c r="BK219" s="164">
        <f>ROUND(I219*H219,2)</f>
        <v>0</v>
      </c>
      <c r="BL219" s="18" t="s">
        <v>165</v>
      </c>
      <c r="BM219" s="163" t="s">
        <v>660</v>
      </c>
    </row>
    <row r="220" spans="2:51" s="13" customFormat="1" ht="11.25">
      <c r="B220" s="165"/>
      <c r="D220" s="166" t="s">
        <v>167</v>
      </c>
      <c r="E220" s="167" t="s">
        <v>1</v>
      </c>
      <c r="F220" s="168" t="s">
        <v>661</v>
      </c>
      <c r="H220" s="169">
        <v>24.148</v>
      </c>
      <c r="I220" s="170"/>
      <c r="L220" s="165"/>
      <c r="M220" s="171"/>
      <c r="N220" s="172"/>
      <c r="O220" s="172"/>
      <c r="P220" s="172"/>
      <c r="Q220" s="172"/>
      <c r="R220" s="172"/>
      <c r="S220" s="172"/>
      <c r="T220" s="173"/>
      <c r="AT220" s="167" t="s">
        <v>167</v>
      </c>
      <c r="AU220" s="167" t="s">
        <v>85</v>
      </c>
      <c r="AV220" s="13" t="s">
        <v>85</v>
      </c>
      <c r="AW220" s="13" t="s">
        <v>32</v>
      </c>
      <c r="AX220" s="13" t="s">
        <v>76</v>
      </c>
      <c r="AY220" s="167" t="s">
        <v>159</v>
      </c>
    </row>
    <row r="221" spans="2:51" s="13" customFormat="1" ht="11.25">
      <c r="B221" s="165"/>
      <c r="D221" s="166" t="s">
        <v>167</v>
      </c>
      <c r="E221" s="167" t="s">
        <v>1</v>
      </c>
      <c r="F221" s="168" t="s">
        <v>662</v>
      </c>
      <c r="H221" s="169">
        <v>41.605</v>
      </c>
      <c r="I221" s="170"/>
      <c r="L221" s="165"/>
      <c r="M221" s="171"/>
      <c r="N221" s="172"/>
      <c r="O221" s="172"/>
      <c r="P221" s="172"/>
      <c r="Q221" s="172"/>
      <c r="R221" s="172"/>
      <c r="S221" s="172"/>
      <c r="T221" s="173"/>
      <c r="AT221" s="167" t="s">
        <v>167</v>
      </c>
      <c r="AU221" s="167" t="s">
        <v>85</v>
      </c>
      <c r="AV221" s="13" t="s">
        <v>85</v>
      </c>
      <c r="AW221" s="13" t="s">
        <v>32</v>
      </c>
      <c r="AX221" s="13" t="s">
        <v>76</v>
      </c>
      <c r="AY221" s="167" t="s">
        <v>159</v>
      </c>
    </row>
    <row r="222" spans="2:51" s="13" customFormat="1" ht="11.25">
      <c r="B222" s="165"/>
      <c r="D222" s="166" t="s">
        <v>167</v>
      </c>
      <c r="E222" s="167" t="s">
        <v>1</v>
      </c>
      <c r="F222" s="168" t="s">
        <v>663</v>
      </c>
      <c r="H222" s="169">
        <v>3.037</v>
      </c>
      <c r="I222" s="170"/>
      <c r="L222" s="165"/>
      <c r="M222" s="171"/>
      <c r="N222" s="172"/>
      <c r="O222" s="172"/>
      <c r="P222" s="172"/>
      <c r="Q222" s="172"/>
      <c r="R222" s="172"/>
      <c r="S222" s="172"/>
      <c r="T222" s="173"/>
      <c r="AT222" s="167" t="s">
        <v>167</v>
      </c>
      <c r="AU222" s="167" t="s">
        <v>85</v>
      </c>
      <c r="AV222" s="13" t="s">
        <v>85</v>
      </c>
      <c r="AW222" s="13" t="s">
        <v>32</v>
      </c>
      <c r="AX222" s="13" t="s">
        <v>76</v>
      </c>
      <c r="AY222" s="167" t="s">
        <v>159</v>
      </c>
    </row>
    <row r="223" spans="2:51" s="14" customFormat="1" ht="11.25">
      <c r="B223" s="174"/>
      <c r="D223" s="166" t="s">
        <v>167</v>
      </c>
      <c r="E223" s="175" t="s">
        <v>1</v>
      </c>
      <c r="F223" s="176" t="s">
        <v>227</v>
      </c>
      <c r="H223" s="177">
        <v>68.79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75" t="s">
        <v>167</v>
      </c>
      <c r="AU223" s="175" t="s">
        <v>85</v>
      </c>
      <c r="AV223" s="14" t="s">
        <v>165</v>
      </c>
      <c r="AW223" s="14" t="s">
        <v>32</v>
      </c>
      <c r="AX223" s="14" t="s">
        <v>83</v>
      </c>
      <c r="AY223" s="175" t="s">
        <v>159</v>
      </c>
    </row>
    <row r="224" spans="1:65" s="2" customFormat="1" ht="21.75" customHeight="1">
      <c r="A224" s="33"/>
      <c r="B224" s="150"/>
      <c r="C224" s="151" t="s">
        <v>296</v>
      </c>
      <c r="D224" s="151" t="s">
        <v>161</v>
      </c>
      <c r="E224" s="152" t="s">
        <v>664</v>
      </c>
      <c r="F224" s="153" t="s">
        <v>665</v>
      </c>
      <c r="G224" s="154" t="s">
        <v>204</v>
      </c>
      <c r="H224" s="155">
        <v>6.241</v>
      </c>
      <c r="I224" s="156"/>
      <c r="J224" s="157">
        <f>ROUND(I224*H224,2)</f>
        <v>0</v>
      </c>
      <c r="K224" s="158"/>
      <c r="L224" s="34"/>
      <c r="M224" s="159" t="s">
        <v>1</v>
      </c>
      <c r="N224" s="160" t="s">
        <v>41</v>
      </c>
      <c r="O224" s="59"/>
      <c r="P224" s="161">
        <f>O224*H224</f>
        <v>0</v>
      </c>
      <c r="Q224" s="161">
        <v>1.06062</v>
      </c>
      <c r="R224" s="161">
        <f>Q224*H224</f>
        <v>6.619329419999999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165</v>
      </c>
      <c r="AT224" s="163" t="s">
        <v>161</v>
      </c>
      <c r="AU224" s="163" t="s">
        <v>85</v>
      </c>
      <c r="AY224" s="18" t="s">
        <v>159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18" t="s">
        <v>83</v>
      </c>
      <c r="BK224" s="164">
        <f>ROUND(I224*H224,2)</f>
        <v>0</v>
      </c>
      <c r="BL224" s="18" t="s">
        <v>165</v>
      </c>
      <c r="BM224" s="163" t="s">
        <v>666</v>
      </c>
    </row>
    <row r="225" spans="2:51" s="13" customFormat="1" ht="11.25">
      <c r="B225" s="165"/>
      <c r="D225" s="166" t="s">
        <v>167</v>
      </c>
      <c r="E225" s="167" t="s">
        <v>1</v>
      </c>
      <c r="F225" s="168" t="s">
        <v>667</v>
      </c>
      <c r="H225" s="169">
        <v>6.241</v>
      </c>
      <c r="I225" s="170"/>
      <c r="L225" s="165"/>
      <c r="M225" s="171"/>
      <c r="N225" s="172"/>
      <c r="O225" s="172"/>
      <c r="P225" s="172"/>
      <c r="Q225" s="172"/>
      <c r="R225" s="172"/>
      <c r="S225" s="172"/>
      <c r="T225" s="173"/>
      <c r="AT225" s="167" t="s">
        <v>167</v>
      </c>
      <c r="AU225" s="167" t="s">
        <v>85</v>
      </c>
      <c r="AV225" s="13" t="s">
        <v>85</v>
      </c>
      <c r="AW225" s="13" t="s">
        <v>32</v>
      </c>
      <c r="AX225" s="13" t="s">
        <v>83</v>
      </c>
      <c r="AY225" s="167" t="s">
        <v>159</v>
      </c>
    </row>
    <row r="226" spans="1:65" s="2" customFormat="1" ht="24.2" customHeight="1">
      <c r="A226" s="33"/>
      <c r="B226" s="150"/>
      <c r="C226" s="151" t="s">
        <v>302</v>
      </c>
      <c r="D226" s="151" t="s">
        <v>161</v>
      </c>
      <c r="E226" s="152" t="s">
        <v>668</v>
      </c>
      <c r="F226" s="153" t="s">
        <v>669</v>
      </c>
      <c r="G226" s="154" t="s">
        <v>196</v>
      </c>
      <c r="H226" s="155">
        <v>13.332</v>
      </c>
      <c r="I226" s="156"/>
      <c r="J226" s="157">
        <f>ROUND(I226*H226,2)</f>
        <v>0</v>
      </c>
      <c r="K226" s="158"/>
      <c r="L226" s="34"/>
      <c r="M226" s="159" t="s">
        <v>1</v>
      </c>
      <c r="N226" s="160" t="s">
        <v>41</v>
      </c>
      <c r="O226" s="59"/>
      <c r="P226" s="161">
        <f>O226*H226</f>
        <v>0</v>
      </c>
      <c r="Q226" s="161">
        <v>2.50187</v>
      </c>
      <c r="R226" s="161">
        <f>Q226*H226</f>
        <v>33.35493084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165</v>
      </c>
      <c r="AT226" s="163" t="s">
        <v>161</v>
      </c>
      <c r="AU226" s="163" t="s">
        <v>85</v>
      </c>
      <c r="AY226" s="18" t="s">
        <v>159</v>
      </c>
      <c r="BE226" s="164">
        <f>IF(N226="základní",J226,0)</f>
        <v>0</v>
      </c>
      <c r="BF226" s="164">
        <f>IF(N226="snížená",J226,0)</f>
        <v>0</v>
      </c>
      <c r="BG226" s="164">
        <f>IF(N226="zákl. přenesená",J226,0)</f>
        <v>0</v>
      </c>
      <c r="BH226" s="164">
        <f>IF(N226="sníž. přenesená",J226,0)</f>
        <v>0</v>
      </c>
      <c r="BI226" s="164">
        <f>IF(N226="nulová",J226,0)</f>
        <v>0</v>
      </c>
      <c r="BJ226" s="18" t="s">
        <v>83</v>
      </c>
      <c r="BK226" s="164">
        <f>ROUND(I226*H226,2)</f>
        <v>0</v>
      </c>
      <c r="BL226" s="18" t="s">
        <v>165</v>
      </c>
      <c r="BM226" s="163" t="s">
        <v>670</v>
      </c>
    </row>
    <row r="227" spans="2:51" s="13" customFormat="1" ht="11.25">
      <c r="B227" s="165"/>
      <c r="D227" s="166" t="s">
        <v>167</v>
      </c>
      <c r="E227" s="167" t="s">
        <v>1</v>
      </c>
      <c r="F227" s="168" t="s">
        <v>671</v>
      </c>
      <c r="H227" s="169">
        <v>13.332</v>
      </c>
      <c r="I227" s="170"/>
      <c r="L227" s="165"/>
      <c r="M227" s="171"/>
      <c r="N227" s="172"/>
      <c r="O227" s="172"/>
      <c r="P227" s="172"/>
      <c r="Q227" s="172"/>
      <c r="R227" s="172"/>
      <c r="S227" s="172"/>
      <c r="T227" s="173"/>
      <c r="AT227" s="167" t="s">
        <v>167</v>
      </c>
      <c r="AU227" s="167" t="s">
        <v>85</v>
      </c>
      <c r="AV227" s="13" t="s">
        <v>85</v>
      </c>
      <c r="AW227" s="13" t="s">
        <v>32</v>
      </c>
      <c r="AX227" s="13" t="s">
        <v>83</v>
      </c>
      <c r="AY227" s="167" t="s">
        <v>159</v>
      </c>
    </row>
    <row r="228" spans="1:65" s="2" customFormat="1" ht="33" customHeight="1">
      <c r="A228" s="33"/>
      <c r="B228" s="150"/>
      <c r="C228" s="151" t="s">
        <v>308</v>
      </c>
      <c r="D228" s="151" t="s">
        <v>161</v>
      </c>
      <c r="E228" s="152" t="s">
        <v>672</v>
      </c>
      <c r="F228" s="153" t="s">
        <v>673</v>
      </c>
      <c r="G228" s="154" t="s">
        <v>164</v>
      </c>
      <c r="H228" s="155">
        <v>25.006</v>
      </c>
      <c r="I228" s="156"/>
      <c r="J228" s="157">
        <f>ROUND(I228*H228,2)</f>
        <v>0</v>
      </c>
      <c r="K228" s="158"/>
      <c r="L228" s="34"/>
      <c r="M228" s="159" t="s">
        <v>1</v>
      </c>
      <c r="N228" s="160" t="s">
        <v>41</v>
      </c>
      <c r="O228" s="59"/>
      <c r="P228" s="161">
        <f>O228*H228</f>
        <v>0</v>
      </c>
      <c r="Q228" s="161">
        <v>0.42832</v>
      </c>
      <c r="R228" s="161">
        <f>Q228*H228</f>
        <v>10.71056992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165</v>
      </c>
      <c r="AT228" s="163" t="s">
        <v>161</v>
      </c>
      <c r="AU228" s="163" t="s">
        <v>85</v>
      </c>
      <c r="AY228" s="18" t="s">
        <v>159</v>
      </c>
      <c r="BE228" s="164">
        <f>IF(N228="základní",J228,0)</f>
        <v>0</v>
      </c>
      <c r="BF228" s="164">
        <f>IF(N228="snížená",J228,0)</f>
        <v>0</v>
      </c>
      <c r="BG228" s="164">
        <f>IF(N228="zákl. přenesená",J228,0)</f>
        <v>0</v>
      </c>
      <c r="BH228" s="164">
        <f>IF(N228="sníž. přenesená",J228,0)</f>
        <v>0</v>
      </c>
      <c r="BI228" s="164">
        <f>IF(N228="nulová",J228,0)</f>
        <v>0</v>
      </c>
      <c r="BJ228" s="18" t="s">
        <v>83</v>
      </c>
      <c r="BK228" s="164">
        <f>ROUND(I228*H228,2)</f>
        <v>0</v>
      </c>
      <c r="BL228" s="18" t="s">
        <v>165</v>
      </c>
      <c r="BM228" s="163" t="s">
        <v>674</v>
      </c>
    </row>
    <row r="229" spans="2:51" s="13" customFormat="1" ht="33.75">
      <c r="B229" s="165"/>
      <c r="D229" s="166" t="s">
        <v>167</v>
      </c>
      <c r="E229" s="167" t="s">
        <v>1</v>
      </c>
      <c r="F229" s="168" t="s">
        <v>675</v>
      </c>
      <c r="H229" s="169">
        <v>25.006</v>
      </c>
      <c r="I229" s="170"/>
      <c r="L229" s="165"/>
      <c r="M229" s="171"/>
      <c r="N229" s="172"/>
      <c r="O229" s="172"/>
      <c r="P229" s="172"/>
      <c r="Q229" s="172"/>
      <c r="R229" s="172"/>
      <c r="S229" s="172"/>
      <c r="T229" s="173"/>
      <c r="AT229" s="167" t="s">
        <v>167</v>
      </c>
      <c r="AU229" s="167" t="s">
        <v>85</v>
      </c>
      <c r="AV229" s="13" t="s">
        <v>85</v>
      </c>
      <c r="AW229" s="13" t="s">
        <v>32</v>
      </c>
      <c r="AX229" s="13" t="s">
        <v>83</v>
      </c>
      <c r="AY229" s="167" t="s">
        <v>159</v>
      </c>
    </row>
    <row r="230" spans="1:65" s="2" customFormat="1" ht="33" customHeight="1">
      <c r="A230" s="33"/>
      <c r="B230" s="150"/>
      <c r="C230" s="151" t="s">
        <v>313</v>
      </c>
      <c r="D230" s="151" t="s">
        <v>161</v>
      </c>
      <c r="E230" s="152" t="s">
        <v>676</v>
      </c>
      <c r="F230" s="153" t="s">
        <v>677</v>
      </c>
      <c r="G230" s="154" t="s">
        <v>164</v>
      </c>
      <c r="H230" s="155">
        <v>9.253</v>
      </c>
      <c r="I230" s="156"/>
      <c r="J230" s="157">
        <f>ROUND(I230*H230,2)</f>
        <v>0</v>
      </c>
      <c r="K230" s="158"/>
      <c r="L230" s="34"/>
      <c r="M230" s="159" t="s">
        <v>1</v>
      </c>
      <c r="N230" s="160" t="s">
        <v>41</v>
      </c>
      <c r="O230" s="59"/>
      <c r="P230" s="161">
        <f>O230*H230</f>
        <v>0</v>
      </c>
      <c r="Q230" s="161">
        <v>0.58443</v>
      </c>
      <c r="R230" s="161">
        <f>Q230*H230</f>
        <v>5.4077307900000005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165</v>
      </c>
      <c r="AT230" s="163" t="s">
        <v>161</v>
      </c>
      <c r="AU230" s="163" t="s">
        <v>85</v>
      </c>
      <c r="AY230" s="18" t="s">
        <v>159</v>
      </c>
      <c r="BE230" s="164">
        <f>IF(N230="základní",J230,0)</f>
        <v>0</v>
      </c>
      <c r="BF230" s="164">
        <f>IF(N230="snížená",J230,0)</f>
        <v>0</v>
      </c>
      <c r="BG230" s="164">
        <f>IF(N230="zákl. přenesená",J230,0)</f>
        <v>0</v>
      </c>
      <c r="BH230" s="164">
        <f>IF(N230="sníž. přenesená",J230,0)</f>
        <v>0</v>
      </c>
      <c r="BI230" s="164">
        <f>IF(N230="nulová",J230,0)</f>
        <v>0</v>
      </c>
      <c r="BJ230" s="18" t="s">
        <v>83</v>
      </c>
      <c r="BK230" s="164">
        <f>ROUND(I230*H230,2)</f>
        <v>0</v>
      </c>
      <c r="BL230" s="18" t="s">
        <v>165</v>
      </c>
      <c r="BM230" s="163" t="s">
        <v>678</v>
      </c>
    </row>
    <row r="231" spans="2:51" s="13" customFormat="1" ht="11.25">
      <c r="B231" s="165"/>
      <c r="D231" s="166" t="s">
        <v>167</v>
      </c>
      <c r="E231" s="167" t="s">
        <v>1</v>
      </c>
      <c r="F231" s="168" t="s">
        <v>679</v>
      </c>
      <c r="H231" s="169">
        <v>9.253</v>
      </c>
      <c r="I231" s="170"/>
      <c r="L231" s="165"/>
      <c r="M231" s="171"/>
      <c r="N231" s="172"/>
      <c r="O231" s="172"/>
      <c r="P231" s="172"/>
      <c r="Q231" s="172"/>
      <c r="R231" s="172"/>
      <c r="S231" s="172"/>
      <c r="T231" s="173"/>
      <c r="AT231" s="167" t="s">
        <v>167</v>
      </c>
      <c r="AU231" s="167" t="s">
        <v>85</v>
      </c>
      <c r="AV231" s="13" t="s">
        <v>85</v>
      </c>
      <c r="AW231" s="13" t="s">
        <v>32</v>
      </c>
      <c r="AX231" s="13" t="s">
        <v>83</v>
      </c>
      <c r="AY231" s="167" t="s">
        <v>159</v>
      </c>
    </row>
    <row r="232" spans="1:65" s="2" customFormat="1" ht="24.2" customHeight="1">
      <c r="A232" s="33"/>
      <c r="B232" s="150"/>
      <c r="C232" s="151" t="s">
        <v>316</v>
      </c>
      <c r="D232" s="151" t="s">
        <v>161</v>
      </c>
      <c r="E232" s="152" t="s">
        <v>680</v>
      </c>
      <c r="F232" s="153" t="s">
        <v>681</v>
      </c>
      <c r="G232" s="154" t="s">
        <v>196</v>
      </c>
      <c r="H232" s="155">
        <v>3.156</v>
      </c>
      <c r="I232" s="156"/>
      <c r="J232" s="157">
        <f>ROUND(I232*H232,2)</f>
        <v>0</v>
      </c>
      <c r="K232" s="158"/>
      <c r="L232" s="34"/>
      <c r="M232" s="159" t="s">
        <v>1</v>
      </c>
      <c r="N232" s="160" t="s">
        <v>41</v>
      </c>
      <c r="O232" s="59"/>
      <c r="P232" s="161">
        <f>O232*H232</f>
        <v>0</v>
      </c>
      <c r="Q232" s="161">
        <v>2.50187</v>
      </c>
      <c r="R232" s="161">
        <f>Q232*H232</f>
        <v>7.8959017199999995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165</v>
      </c>
      <c r="AT232" s="163" t="s">
        <v>161</v>
      </c>
      <c r="AU232" s="163" t="s">
        <v>85</v>
      </c>
      <c r="AY232" s="18" t="s">
        <v>159</v>
      </c>
      <c r="BE232" s="164">
        <f>IF(N232="základní",J232,0)</f>
        <v>0</v>
      </c>
      <c r="BF232" s="164">
        <f>IF(N232="snížená",J232,0)</f>
        <v>0</v>
      </c>
      <c r="BG232" s="164">
        <f>IF(N232="zákl. přenesená",J232,0)</f>
        <v>0</v>
      </c>
      <c r="BH232" s="164">
        <f>IF(N232="sníž. přenesená",J232,0)</f>
        <v>0</v>
      </c>
      <c r="BI232" s="164">
        <f>IF(N232="nulová",J232,0)</f>
        <v>0</v>
      </c>
      <c r="BJ232" s="18" t="s">
        <v>83</v>
      </c>
      <c r="BK232" s="164">
        <f>ROUND(I232*H232,2)</f>
        <v>0</v>
      </c>
      <c r="BL232" s="18" t="s">
        <v>165</v>
      </c>
      <c r="BM232" s="163" t="s">
        <v>682</v>
      </c>
    </row>
    <row r="233" spans="2:51" s="13" customFormat="1" ht="11.25">
      <c r="B233" s="165"/>
      <c r="D233" s="166" t="s">
        <v>167</v>
      </c>
      <c r="E233" s="167" t="s">
        <v>1</v>
      </c>
      <c r="F233" s="168" t="s">
        <v>683</v>
      </c>
      <c r="H233" s="169">
        <v>1.885</v>
      </c>
      <c r="I233" s="170"/>
      <c r="L233" s="165"/>
      <c r="M233" s="171"/>
      <c r="N233" s="172"/>
      <c r="O233" s="172"/>
      <c r="P233" s="172"/>
      <c r="Q233" s="172"/>
      <c r="R233" s="172"/>
      <c r="S233" s="172"/>
      <c r="T233" s="173"/>
      <c r="AT233" s="167" t="s">
        <v>167</v>
      </c>
      <c r="AU233" s="167" t="s">
        <v>85</v>
      </c>
      <c r="AV233" s="13" t="s">
        <v>85</v>
      </c>
      <c r="AW233" s="13" t="s">
        <v>32</v>
      </c>
      <c r="AX233" s="13" t="s">
        <v>76</v>
      </c>
      <c r="AY233" s="167" t="s">
        <v>159</v>
      </c>
    </row>
    <row r="234" spans="2:51" s="13" customFormat="1" ht="11.25">
      <c r="B234" s="165"/>
      <c r="D234" s="166" t="s">
        <v>167</v>
      </c>
      <c r="E234" s="167" t="s">
        <v>1</v>
      </c>
      <c r="F234" s="168" t="s">
        <v>684</v>
      </c>
      <c r="H234" s="169">
        <v>1.271</v>
      </c>
      <c r="I234" s="170"/>
      <c r="L234" s="165"/>
      <c r="M234" s="171"/>
      <c r="N234" s="172"/>
      <c r="O234" s="172"/>
      <c r="P234" s="172"/>
      <c r="Q234" s="172"/>
      <c r="R234" s="172"/>
      <c r="S234" s="172"/>
      <c r="T234" s="173"/>
      <c r="AT234" s="167" t="s">
        <v>167</v>
      </c>
      <c r="AU234" s="167" t="s">
        <v>85</v>
      </c>
      <c r="AV234" s="13" t="s">
        <v>85</v>
      </c>
      <c r="AW234" s="13" t="s">
        <v>32</v>
      </c>
      <c r="AX234" s="13" t="s">
        <v>76</v>
      </c>
      <c r="AY234" s="167" t="s">
        <v>159</v>
      </c>
    </row>
    <row r="235" spans="2:51" s="14" customFormat="1" ht="11.25">
      <c r="B235" s="174"/>
      <c r="D235" s="166" t="s">
        <v>167</v>
      </c>
      <c r="E235" s="175" t="s">
        <v>1</v>
      </c>
      <c r="F235" s="176" t="s">
        <v>227</v>
      </c>
      <c r="H235" s="177">
        <v>3.1559999999999997</v>
      </c>
      <c r="I235" s="178"/>
      <c r="L235" s="174"/>
      <c r="M235" s="179"/>
      <c r="N235" s="180"/>
      <c r="O235" s="180"/>
      <c r="P235" s="180"/>
      <c r="Q235" s="180"/>
      <c r="R235" s="180"/>
      <c r="S235" s="180"/>
      <c r="T235" s="181"/>
      <c r="AT235" s="175" t="s">
        <v>167</v>
      </c>
      <c r="AU235" s="175" t="s">
        <v>85</v>
      </c>
      <c r="AV235" s="14" t="s">
        <v>165</v>
      </c>
      <c r="AW235" s="14" t="s">
        <v>32</v>
      </c>
      <c r="AX235" s="14" t="s">
        <v>83</v>
      </c>
      <c r="AY235" s="175" t="s">
        <v>159</v>
      </c>
    </row>
    <row r="236" spans="1:65" s="2" customFormat="1" ht="16.5" customHeight="1">
      <c r="A236" s="33"/>
      <c r="B236" s="150"/>
      <c r="C236" s="151" t="s">
        <v>322</v>
      </c>
      <c r="D236" s="151" t="s">
        <v>161</v>
      </c>
      <c r="E236" s="152" t="s">
        <v>685</v>
      </c>
      <c r="F236" s="153" t="s">
        <v>686</v>
      </c>
      <c r="G236" s="154" t="s">
        <v>164</v>
      </c>
      <c r="H236" s="155">
        <v>21.038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0.00346</v>
      </c>
      <c r="R236" s="161">
        <f>Q236*H236</f>
        <v>0.07279148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165</v>
      </c>
      <c r="AT236" s="163" t="s">
        <v>161</v>
      </c>
      <c r="AU236" s="163" t="s">
        <v>85</v>
      </c>
      <c r="AY236" s="18" t="s">
        <v>159</v>
      </c>
      <c r="BE236" s="164">
        <f>IF(N236="základní",J236,0)</f>
        <v>0</v>
      </c>
      <c r="BF236" s="164">
        <f>IF(N236="snížená",J236,0)</f>
        <v>0</v>
      </c>
      <c r="BG236" s="164">
        <f>IF(N236="zákl. přenesená",J236,0)</f>
        <v>0</v>
      </c>
      <c r="BH236" s="164">
        <f>IF(N236="sníž. přenesená",J236,0)</f>
        <v>0</v>
      </c>
      <c r="BI236" s="164">
        <f>IF(N236="nulová",J236,0)</f>
        <v>0</v>
      </c>
      <c r="BJ236" s="18" t="s">
        <v>83</v>
      </c>
      <c r="BK236" s="164">
        <f>ROUND(I236*H236,2)</f>
        <v>0</v>
      </c>
      <c r="BL236" s="18" t="s">
        <v>165</v>
      </c>
      <c r="BM236" s="163" t="s">
        <v>687</v>
      </c>
    </row>
    <row r="237" spans="2:51" s="13" customFormat="1" ht="11.25">
      <c r="B237" s="165"/>
      <c r="D237" s="166" t="s">
        <v>167</v>
      </c>
      <c r="E237" s="167" t="s">
        <v>1</v>
      </c>
      <c r="F237" s="168" t="s">
        <v>688</v>
      </c>
      <c r="H237" s="169">
        <v>12.564</v>
      </c>
      <c r="I237" s="170"/>
      <c r="L237" s="165"/>
      <c r="M237" s="171"/>
      <c r="N237" s="172"/>
      <c r="O237" s="172"/>
      <c r="P237" s="172"/>
      <c r="Q237" s="172"/>
      <c r="R237" s="172"/>
      <c r="S237" s="172"/>
      <c r="T237" s="173"/>
      <c r="AT237" s="167" t="s">
        <v>167</v>
      </c>
      <c r="AU237" s="167" t="s">
        <v>85</v>
      </c>
      <c r="AV237" s="13" t="s">
        <v>85</v>
      </c>
      <c r="AW237" s="13" t="s">
        <v>32</v>
      </c>
      <c r="AX237" s="13" t="s">
        <v>76</v>
      </c>
      <c r="AY237" s="167" t="s">
        <v>159</v>
      </c>
    </row>
    <row r="238" spans="2:51" s="13" customFormat="1" ht="11.25">
      <c r="B238" s="165"/>
      <c r="D238" s="166" t="s">
        <v>167</v>
      </c>
      <c r="E238" s="167" t="s">
        <v>1</v>
      </c>
      <c r="F238" s="168" t="s">
        <v>689</v>
      </c>
      <c r="H238" s="169">
        <v>8.474</v>
      </c>
      <c r="I238" s="170"/>
      <c r="L238" s="165"/>
      <c r="M238" s="171"/>
      <c r="N238" s="172"/>
      <c r="O238" s="172"/>
      <c r="P238" s="172"/>
      <c r="Q238" s="172"/>
      <c r="R238" s="172"/>
      <c r="S238" s="172"/>
      <c r="T238" s="173"/>
      <c r="AT238" s="167" t="s">
        <v>167</v>
      </c>
      <c r="AU238" s="167" t="s">
        <v>85</v>
      </c>
      <c r="AV238" s="13" t="s">
        <v>85</v>
      </c>
      <c r="AW238" s="13" t="s">
        <v>32</v>
      </c>
      <c r="AX238" s="13" t="s">
        <v>76</v>
      </c>
      <c r="AY238" s="167" t="s">
        <v>159</v>
      </c>
    </row>
    <row r="239" spans="2:51" s="14" customFormat="1" ht="11.25">
      <c r="B239" s="174"/>
      <c r="D239" s="166" t="s">
        <v>167</v>
      </c>
      <c r="E239" s="175" t="s">
        <v>1</v>
      </c>
      <c r="F239" s="176" t="s">
        <v>227</v>
      </c>
      <c r="H239" s="177">
        <v>21.038</v>
      </c>
      <c r="I239" s="178"/>
      <c r="L239" s="174"/>
      <c r="M239" s="179"/>
      <c r="N239" s="180"/>
      <c r="O239" s="180"/>
      <c r="P239" s="180"/>
      <c r="Q239" s="180"/>
      <c r="R239" s="180"/>
      <c r="S239" s="180"/>
      <c r="T239" s="181"/>
      <c r="AT239" s="175" t="s">
        <v>167</v>
      </c>
      <c r="AU239" s="175" t="s">
        <v>85</v>
      </c>
      <c r="AV239" s="14" t="s">
        <v>165</v>
      </c>
      <c r="AW239" s="14" t="s">
        <v>32</v>
      </c>
      <c r="AX239" s="14" t="s">
        <v>83</v>
      </c>
      <c r="AY239" s="175" t="s">
        <v>159</v>
      </c>
    </row>
    <row r="240" spans="1:65" s="2" customFormat="1" ht="21.75" customHeight="1">
      <c r="A240" s="33"/>
      <c r="B240" s="150"/>
      <c r="C240" s="151" t="s">
        <v>327</v>
      </c>
      <c r="D240" s="151" t="s">
        <v>161</v>
      </c>
      <c r="E240" s="152" t="s">
        <v>690</v>
      </c>
      <c r="F240" s="153" t="s">
        <v>691</v>
      </c>
      <c r="G240" s="154" t="s">
        <v>164</v>
      </c>
      <c r="H240" s="155">
        <v>21.038</v>
      </c>
      <c r="I240" s="156"/>
      <c r="J240" s="157">
        <f>ROUND(I240*H240,2)</f>
        <v>0</v>
      </c>
      <c r="K240" s="158"/>
      <c r="L240" s="34"/>
      <c r="M240" s="159" t="s">
        <v>1</v>
      </c>
      <c r="N240" s="160" t="s">
        <v>41</v>
      </c>
      <c r="O240" s="59"/>
      <c r="P240" s="161">
        <f>O240*H240</f>
        <v>0</v>
      </c>
      <c r="Q240" s="161">
        <v>0</v>
      </c>
      <c r="R240" s="161">
        <f>Q240*H240</f>
        <v>0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165</v>
      </c>
      <c r="AT240" s="163" t="s">
        <v>161</v>
      </c>
      <c r="AU240" s="163" t="s">
        <v>85</v>
      </c>
      <c r="AY240" s="18" t="s">
        <v>159</v>
      </c>
      <c r="BE240" s="164">
        <f>IF(N240="základní",J240,0)</f>
        <v>0</v>
      </c>
      <c r="BF240" s="164">
        <f>IF(N240="snížená",J240,0)</f>
        <v>0</v>
      </c>
      <c r="BG240" s="164">
        <f>IF(N240="zákl. přenesená",J240,0)</f>
        <v>0</v>
      </c>
      <c r="BH240" s="164">
        <f>IF(N240="sníž. přenesená",J240,0)</f>
        <v>0</v>
      </c>
      <c r="BI240" s="164">
        <f>IF(N240="nulová",J240,0)</f>
        <v>0</v>
      </c>
      <c r="BJ240" s="18" t="s">
        <v>83</v>
      </c>
      <c r="BK240" s="164">
        <f>ROUND(I240*H240,2)</f>
        <v>0</v>
      </c>
      <c r="BL240" s="18" t="s">
        <v>165</v>
      </c>
      <c r="BM240" s="163" t="s">
        <v>692</v>
      </c>
    </row>
    <row r="241" spans="1:65" s="2" customFormat="1" ht="24.2" customHeight="1">
      <c r="A241" s="33"/>
      <c r="B241" s="150"/>
      <c r="C241" s="151" t="s">
        <v>332</v>
      </c>
      <c r="D241" s="151" t="s">
        <v>161</v>
      </c>
      <c r="E241" s="152" t="s">
        <v>693</v>
      </c>
      <c r="F241" s="153" t="s">
        <v>694</v>
      </c>
      <c r="G241" s="154" t="s">
        <v>204</v>
      </c>
      <c r="H241" s="155">
        <v>0.306</v>
      </c>
      <c r="I241" s="156"/>
      <c r="J241" s="157">
        <f>ROUND(I241*H241,2)</f>
        <v>0</v>
      </c>
      <c r="K241" s="158"/>
      <c r="L241" s="34"/>
      <c r="M241" s="159" t="s">
        <v>1</v>
      </c>
      <c r="N241" s="160" t="s">
        <v>41</v>
      </c>
      <c r="O241" s="59"/>
      <c r="P241" s="161">
        <f>O241*H241</f>
        <v>0</v>
      </c>
      <c r="Q241" s="161">
        <v>1.0594</v>
      </c>
      <c r="R241" s="161">
        <f>Q241*H241</f>
        <v>0.3241764</v>
      </c>
      <c r="S241" s="161">
        <v>0</v>
      </c>
      <c r="T241" s="16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165</v>
      </c>
      <c r="AT241" s="163" t="s">
        <v>161</v>
      </c>
      <c r="AU241" s="163" t="s">
        <v>85</v>
      </c>
      <c r="AY241" s="18" t="s">
        <v>159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18" t="s">
        <v>83</v>
      </c>
      <c r="BK241" s="164">
        <f>ROUND(I241*H241,2)</f>
        <v>0</v>
      </c>
      <c r="BL241" s="18" t="s">
        <v>165</v>
      </c>
      <c r="BM241" s="163" t="s">
        <v>695</v>
      </c>
    </row>
    <row r="242" spans="2:51" s="13" customFormat="1" ht="11.25">
      <c r="B242" s="165"/>
      <c r="D242" s="166" t="s">
        <v>167</v>
      </c>
      <c r="E242" s="167" t="s">
        <v>1</v>
      </c>
      <c r="F242" s="168" t="s">
        <v>696</v>
      </c>
      <c r="H242" s="169">
        <v>0.25</v>
      </c>
      <c r="I242" s="170"/>
      <c r="L242" s="165"/>
      <c r="M242" s="171"/>
      <c r="N242" s="172"/>
      <c r="O242" s="172"/>
      <c r="P242" s="172"/>
      <c r="Q242" s="172"/>
      <c r="R242" s="172"/>
      <c r="S242" s="172"/>
      <c r="T242" s="173"/>
      <c r="AT242" s="167" t="s">
        <v>167</v>
      </c>
      <c r="AU242" s="167" t="s">
        <v>85</v>
      </c>
      <c r="AV242" s="13" t="s">
        <v>85</v>
      </c>
      <c r="AW242" s="13" t="s">
        <v>32</v>
      </c>
      <c r="AX242" s="13" t="s">
        <v>76</v>
      </c>
      <c r="AY242" s="167" t="s">
        <v>159</v>
      </c>
    </row>
    <row r="243" spans="2:51" s="13" customFormat="1" ht="11.25">
      <c r="B243" s="165"/>
      <c r="D243" s="166" t="s">
        <v>167</v>
      </c>
      <c r="E243" s="167" t="s">
        <v>1</v>
      </c>
      <c r="F243" s="168" t="s">
        <v>697</v>
      </c>
      <c r="H243" s="169">
        <v>0.056</v>
      </c>
      <c r="I243" s="170"/>
      <c r="L243" s="165"/>
      <c r="M243" s="171"/>
      <c r="N243" s="172"/>
      <c r="O243" s="172"/>
      <c r="P243" s="172"/>
      <c r="Q243" s="172"/>
      <c r="R243" s="172"/>
      <c r="S243" s="172"/>
      <c r="T243" s="173"/>
      <c r="AT243" s="167" t="s">
        <v>167</v>
      </c>
      <c r="AU243" s="167" t="s">
        <v>85</v>
      </c>
      <c r="AV243" s="13" t="s">
        <v>85</v>
      </c>
      <c r="AW243" s="13" t="s">
        <v>32</v>
      </c>
      <c r="AX243" s="13" t="s">
        <v>76</v>
      </c>
      <c r="AY243" s="167" t="s">
        <v>159</v>
      </c>
    </row>
    <row r="244" spans="2:51" s="14" customFormat="1" ht="11.25">
      <c r="B244" s="174"/>
      <c r="D244" s="166" t="s">
        <v>167</v>
      </c>
      <c r="E244" s="175" t="s">
        <v>1</v>
      </c>
      <c r="F244" s="176" t="s">
        <v>227</v>
      </c>
      <c r="H244" s="177">
        <v>0.306</v>
      </c>
      <c r="I244" s="178"/>
      <c r="L244" s="174"/>
      <c r="M244" s="179"/>
      <c r="N244" s="180"/>
      <c r="O244" s="180"/>
      <c r="P244" s="180"/>
      <c r="Q244" s="180"/>
      <c r="R244" s="180"/>
      <c r="S244" s="180"/>
      <c r="T244" s="181"/>
      <c r="AT244" s="175" t="s">
        <v>167</v>
      </c>
      <c r="AU244" s="175" t="s">
        <v>85</v>
      </c>
      <c r="AV244" s="14" t="s">
        <v>165</v>
      </c>
      <c r="AW244" s="14" t="s">
        <v>32</v>
      </c>
      <c r="AX244" s="14" t="s">
        <v>83</v>
      </c>
      <c r="AY244" s="175" t="s">
        <v>159</v>
      </c>
    </row>
    <row r="245" spans="2:63" s="12" customFormat="1" ht="22.9" customHeight="1">
      <c r="B245" s="137"/>
      <c r="D245" s="138" t="s">
        <v>75</v>
      </c>
      <c r="E245" s="148" t="s">
        <v>172</v>
      </c>
      <c r="F245" s="148" t="s">
        <v>698</v>
      </c>
      <c r="I245" s="140"/>
      <c r="J245" s="149">
        <f>BK245</f>
        <v>0</v>
      </c>
      <c r="L245" s="137"/>
      <c r="M245" s="142"/>
      <c r="N245" s="143"/>
      <c r="O245" s="143"/>
      <c r="P245" s="144">
        <f>SUM(P246:P439)</f>
        <v>0</v>
      </c>
      <c r="Q245" s="143"/>
      <c r="R245" s="144">
        <f>SUM(R246:R439)</f>
        <v>402.272109</v>
      </c>
      <c r="S245" s="143"/>
      <c r="T245" s="145">
        <f>SUM(T246:T439)</f>
        <v>0</v>
      </c>
      <c r="AR245" s="138" t="s">
        <v>83</v>
      </c>
      <c r="AT245" s="146" t="s">
        <v>75</v>
      </c>
      <c r="AU245" s="146" t="s">
        <v>83</v>
      </c>
      <c r="AY245" s="138" t="s">
        <v>159</v>
      </c>
      <c r="BK245" s="147">
        <f>SUM(BK246:BK439)</f>
        <v>0</v>
      </c>
    </row>
    <row r="246" spans="1:65" s="2" customFormat="1" ht="24.2" customHeight="1">
      <c r="A246" s="33"/>
      <c r="B246" s="150"/>
      <c r="C246" s="151" t="s">
        <v>336</v>
      </c>
      <c r="D246" s="151" t="s">
        <v>161</v>
      </c>
      <c r="E246" s="152" t="s">
        <v>699</v>
      </c>
      <c r="F246" s="153" t="s">
        <v>700</v>
      </c>
      <c r="G246" s="154" t="s">
        <v>196</v>
      </c>
      <c r="H246" s="155">
        <v>0.713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1.8775</v>
      </c>
      <c r="R246" s="161">
        <f>Q246*H246</f>
        <v>1.3386574999999998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165</v>
      </c>
      <c r="AT246" s="163" t="s">
        <v>161</v>
      </c>
      <c r="AU246" s="163" t="s">
        <v>85</v>
      </c>
      <c r="AY246" s="18" t="s">
        <v>159</v>
      </c>
      <c r="BE246" s="164">
        <f>IF(N246="základní",J246,0)</f>
        <v>0</v>
      </c>
      <c r="BF246" s="164">
        <f>IF(N246="snížená",J246,0)</f>
        <v>0</v>
      </c>
      <c r="BG246" s="164">
        <f>IF(N246="zákl. přenesená",J246,0)</f>
        <v>0</v>
      </c>
      <c r="BH246" s="164">
        <f>IF(N246="sníž. přenesená",J246,0)</f>
        <v>0</v>
      </c>
      <c r="BI246" s="164">
        <f>IF(N246="nulová",J246,0)</f>
        <v>0</v>
      </c>
      <c r="BJ246" s="18" t="s">
        <v>83</v>
      </c>
      <c r="BK246" s="164">
        <f>ROUND(I246*H246,2)</f>
        <v>0</v>
      </c>
      <c r="BL246" s="18" t="s">
        <v>165</v>
      </c>
      <c r="BM246" s="163" t="s">
        <v>701</v>
      </c>
    </row>
    <row r="247" spans="2:51" s="13" customFormat="1" ht="11.25">
      <c r="B247" s="165"/>
      <c r="D247" s="166" t="s">
        <v>167</v>
      </c>
      <c r="E247" s="167" t="s">
        <v>1</v>
      </c>
      <c r="F247" s="168" t="s">
        <v>702</v>
      </c>
      <c r="H247" s="169">
        <v>0.353</v>
      </c>
      <c r="I247" s="170"/>
      <c r="L247" s="165"/>
      <c r="M247" s="171"/>
      <c r="N247" s="172"/>
      <c r="O247" s="172"/>
      <c r="P247" s="172"/>
      <c r="Q247" s="172"/>
      <c r="R247" s="172"/>
      <c r="S247" s="172"/>
      <c r="T247" s="173"/>
      <c r="AT247" s="167" t="s">
        <v>167</v>
      </c>
      <c r="AU247" s="167" t="s">
        <v>85</v>
      </c>
      <c r="AV247" s="13" t="s">
        <v>85</v>
      </c>
      <c r="AW247" s="13" t="s">
        <v>32</v>
      </c>
      <c r="AX247" s="13" t="s">
        <v>76</v>
      </c>
      <c r="AY247" s="167" t="s">
        <v>159</v>
      </c>
    </row>
    <row r="248" spans="2:51" s="13" customFormat="1" ht="11.25">
      <c r="B248" s="165"/>
      <c r="D248" s="166" t="s">
        <v>167</v>
      </c>
      <c r="E248" s="167" t="s">
        <v>1</v>
      </c>
      <c r="F248" s="168" t="s">
        <v>703</v>
      </c>
      <c r="H248" s="169">
        <v>0.36</v>
      </c>
      <c r="I248" s="170"/>
      <c r="L248" s="165"/>
      <c r="M248" s="171"/>
      <c r="N248" s="172"/>
      <c r="O248" s="172"/>
      <c r="P248" s="172"/>
      <c r="Q248" s="172"/>
      <c r="R248" s="172"/>
      <c r="S248" s="172"/>
      <c r="T248" s="173"/>
      <c r="AT248" s="167" t="s">
        <v>167</v>
      </c>
      <c r="AU248" s="167" t="s">
        <v>85</v>
      </c>
      <c r="AV248" s="13" t="s">
        <v>85</v>
      </c>
      <c r="AW248" s="13" t="s">
        <v>32</v>
      </c>
      <c r="AX248" s="13" t="s">
        <v>76</v>
      </c>
      <c r="AY248" s="167" t="s">
        <v>159</v>
      </c>
    </row>
    <row r="249" spans="2:51" s="14" customFormat="1" ht="11.25">
      <c r="B249" s="174"/>
      <c r="D249" s="166" t="s">
        <v>167</v>
      </c>
      <c r="E249" s="175" t="s">
        <v>1</v>
      </c>
      <c r="F249" s="176" t="s">
        <v>227</v>
      </c>
      <c r="H249" s="177">
        <v>0.713</v>
      </c>
      <c r="I249" s="178"/>
      <c r="L249" s="174"/>
      <c r="M249" s="179"/>
      <c r="N249" s="180"/>
      <c r="O249" s="180"/>
      <c r="P249" s="180"/>
      <c r="Q249" s="180"/>
      <c r="R249" s="180"/>
      <c r="S249" s="180"/>
      <c r="T249" s="181"/>
      <c r="AT249" s="175" t="s">
        <v>167</v>
      </c>
      <c r="AU249" s="175" t="s">
        <v>85</v>
      </c>
      <c r="AV249" s="14" t="s">
        <v>165</v>
      </c>
      <c r="AW249" s="14" t="s">
        <v>32</v>
      </c>
      <c r="AX249" s="14" t="s">
        <v>83</v>
      </c>
      <c r="AY249" s="175" t="s">
        <v>159</v>
      </c>
    </row>
    <row r="250" spans="1:65" s="2" customFormat="1" ht="24.2" customHeight="1">
      <c r="A250" s="33"/>
      <c r="B250" s="150"/>
      <c r="C250" s="151" t="s">
        <v>341</v>
      </c>
      <c r="D250" s="151" t="s">
        <v>161</v>
      </c>
      <c r="E250" s="152" t="s">
        <v>704</v>
      </c>
      <c r="F250" s="153" t="s">
        <v>705</v>
      </c>
      <c r="G250" s="154" t="s">
        <v>196</v>
      </c>
      <c r="H250" s="155">
        <v>12.406</v>
      </c>
      <c r="I250" s="156"/>
      <c r="J250" s="157">
        <f>ROUND(I250*H250,2)</f>
        <v>0</v>
      </c>
      <c r="K250" s="158"/>
      <c r="L250" s="34"/>
      <c r="M250" s="159" t="s">
        <v>1</v>
      </c>
      <c r="N250" s="160" t="s">
        <v>41</v>
      </c>
      <c r="O250" s="59"/>
      <c r="P250" s="161">
        <f>O250*H250</f>
        <v>0</v>
      </c>
      <c r="Q250" s="161">
        <v>1.8775</v>
      </c>
      <c r="R250" s="161">
        <f>Q250*H250</f>
        <v>23.292265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165</v>
      </c>
      <c r="AT250" s="163" t="s">
        <v>161</v>
      </c>
      <c r="AU250" s="163" t="s">
        <v>85</v>
      </c>
      <c r="AY250" s="18" t="s">
        <v>159</v>
      </c>
      <c r="BE250" s="164">
        <f>IF(N250="základní",J250,0)</f>
        <v>0</v>
      </c>
      <c r="BF250" s="164">
        <f>IF(N250="snížená",J250,0)</f>
        <v>0</v>
      </c>
      <c r="BG250" s="164">
        <f>IF(N250="zákl. přenesená",J250,0)</f>
        <v>0</v>
      </c>
      <c r="BH250" s="164">
        <f>IF(N250="sníž. přenesená",J250,0)</f>
        <v>0</v>
      </c>
      <c r="BI250" s="164">
        <f>IF(N250="nulová",J250,0)</f>
        <v>0</v>
      </c>
      <c r="BJ250" s="18" t="s">
        <v>83</v>
      </c>
      <c r="BK250" s="164">
        <f>ROUND(I250*H250,2)</f>
        <v>0</v>
      </c>
      <c r="BL250" s="18" t="s">
        <v>165</v>
      </c>
      <c r="BM250" s="163" t="s">
        <v>706</v>
      </c>
    </row>
    <row r="251" spans="2:51" s="13" customFormat="1" ht="33.75">
      <c r="B251" s="165"/>
      <c r="D251" s="166" t="s">
        <v>167</v>
      </c>
      <c r="E251" s="167" t="s">
        <v>1</v>
      </c>
      <c r="F251" s="168" t="s">
        <v>707</v>
      </c>
      <c r="H251" s="169">
        <v>9.112</v>
      </c>
      <c r="I251" s="170"/>
      <c r="L251" s="165"/>
      <c r="M251" s="171"/>
      <c r="N251" s="172"/>
      <c r="O251" s="172"/>
      <c r="P251" s="172"/>
      <c r="Q251" s="172"/>
      <c r="R251" s="172"/>
      <c r="S251" s="172"/>
      <c r="T251" s="173"/>
      <c r="AT251" s="167" t="s">
        <v>167</v>
      </c>
      <c r="AU251" s="167" t="s">
        <v>85</v>
      </c>
      <c r="AV251" s="13" t="s">
        <v>85</v>
      </c>
      <c r="AW251" s="13" t="s">
        <v>32</v>
      </c>
      <c r="AX251" s="13" t="s">
        <v>76</v>
      </c>
      <c r="AY251" s="167" t="s">
        <v>159</v>
      </c>
    </row>
    <row r="252" spans="2:51" s="13" customFormat="1" ht="11.25">
      <c r="B252" s="165"/>
      <c r="D252" s="166" t="s">
        <v>167</v>
      </c>
      <c r="E252" s="167" t="s">
        <v>1</v>
      </c>
      <c r="F252" s="168" t="s">
        <v>708</v>
      </c>
      <c r="H252" s="169">
        <v>1.08</v>
      </c>
      <c r="I252" s="170"/>
      <c r="L252" s="165"/>
      <c r="M252" s="171"/>
      <c r="N252" s="172"/>
      <c r="O252" s="172"/>
      <c r="P252" s="172"/>
      <c r="Q252" s="172"/>
      <c r="R252" s="172"/>
      <c r="S252" s="172"/>
      <c r="T252" s="173"/>
      <c r="AT252" s="167" t="s">
        <v>167</v>
      </c>
      <c r="AU252" s="167" t="s">
        <v>85</v>
      </c>
      <c r="AV252" s="13" t="s">
        <v>85</v>
      </c>
      <c r="AW252" s="13" t="s">
        <v>32</v>
      </c>
      <c r="AX252" s="13" t="s">
        <v>76</v>
      </c>
      <c r="AY252" s="167" t="s">
        <v>159</v>
      </c>
    </row>
    <row r="253" spans="2:51" s="13" customFormat="1" ht="11.25">
      <c r="B253" s="165"/>
      <c r="D253" s="166" t="s">
        <v>167</v>
      </c>
      <c r="E253" s="167" t="s">
        <v>1</v>
      </c>
      <c r="F253" s="168" t="s">
        <v>709</v>
      </c>
      <c r="H253" s="169">
        <v>1.47</v>
      </c>
      <c r="I253" s="170"/>
      <c r="L253" s="165"/>
      <c r="M253" s="171"/>
      <c r="N253" s="172"/>
      <c r="O253" s="172"/>
      <c r="P253" s="172"/>
      <c r="Q253" s="172"/>
      <c r="R253" s="172"/>
      <c r="S253" s="172"/>
      <c r="T253" s="173"/>
      <c r="AT253" s="167" t="s">
        <v>167</v>
      </c>
      <c r="AU253" s="167" t="s">
        <v>85</v>
      </c>
      <c r="AV253" s="13" t="s">
        <v>85</v>
      </c>
      <c r="AW253" s="13" t="s">
        <v>32</v>
      </c>
      <c r="AX253" s="13" t="s">
        <v>76</v>
      </c>
      <c r="AY253" s="167" t="s">
        <v>159</v>
      </c>
    </row>
    <row r="254" spans="2:51" s="13" customFormat="1" ht="11.25">
      <c r="B254" s="165"/>
      <c r="D254" s="166" t="s">
        <v>167</v>
      </c>
      <c r="E254" s="167" t="s">
        <v>1</v>
      </c>
      <c r="F254" s="168" t="s">
        <v>710</v>
      </c>
      <c r="H254" s="169">
        <v>0.744</v>
      </c>
      <c r="I254" s="170"/>
      <c r="L254" s="165"/>
      <c r="M254" s="171"/>
      <c r="N254" s="172"/>
      <c r="O254" s="172"/>
      <c r="P254" s="172"/>
      <c r="Q254" s="172"/>
      <c r="R254" s="172"/>
      <c r="S254" s="172"/>
      <c r="T254" s="173"/>
      <c r="AT254" s="167" t="s">
        <v>167</v>
      </c>
      <c r="AU254" s="167" t="s">
        <v>85</v>
      </c>
      <c r="AV254" s="13" t="s">
        <v>85</v>
      </c>
      <c r="AW254" s="13" t="s">
        <v>32</v>
      </c>
      <c r="AX254" s="13" t="s">
        <v>76</v>
      </c>
      <c r="AY254" s="167" t="s">
        <v>159</v>
      </c>
    </row>
    <row r="255" spans="2:51" s="14" customFormat="1" ht="11.25">
      <c r="B255" s="174"/>
      <c r="D255" s="166" t="s">
        <v>167</v>
      </c>
      <c r="E255" s="175" t="s">
        <v>1</v>
      </c>
      <c r="F255" s="176" t="s">
        <v>227</v>
      </c>
      <c r="H255" s="177">
        <v>12.406</v>
      </c>
      <c r="I255" s="178"/>
      <c r="L255" s="174"/>
      <c r="M255" s="179"/>
      <c r="N255" s="180"/>
      <c r="O255" s="180"/>
      <c r="P255" s="180"/>
      <c r="Q255" s="180"/>
      <c r="R255" s="180"/>
      <c r="S255" s="180"/>
      <c r="T255" s="181"/>
      <c r="AT255" s="175" t="s">
        <v>167</v>
      </c>
      <c r="AU255" s="175" t="s">
        <v>85</v>
      </c>
      <c r="AV255" s="14" t="s">
        <v>165</v>
      </c>
      <c r="AW255" s="14" t="s">
        <v>32</v>
      </c>
      <c r="AX255" s="14" t="s">
        <v>83</v>
      </c>
      <c r="AY255" s="175" t="s">
        <v>159</v>
      </c>
    </row>
    <row r="256" spans="1:65" s="2" customFormat="1" ht="33" customHeight="1">
      <c r="A256" s="33"/>
      <c r="B256" s="150"/>
      <c r="C256" s="151" t="s">
        <v>347</v>
      </c>
      <c r="D256" s="151" t="s">
        <v>161</v>
      </c>
      <c r="E256" s="152" t="s">
        <v>711</v>
      </c>
      <c r="F256" s="153" t="s">
        <v>712</v>
      </c>
      <c r="G256" s="154" t="s">
        <v>164</v>
      </c>
      <c r="H256" s="155">
        <v>28.888</v>
      </c>
      <c r="I256" s="156"/>
      <c r="J256" s="157">
        <f>ROUND(I256*H256,2)</f>
        <v>0</v>
      </c>
      <c r="K256" s="158"/>
      <c r="L256" s="34"/>
      <c r="M256" s="159" t="s">
        <v>1</v>
      </c>
      <c r="N256" s="160" t="s">
        <v>41</v>
      </c>
      <c r="O256" s="59"/>
      <c r="P256" s="161">
        <f>O256*H256</f>
        <v>0</v>
      </c>
      <c r="Q256" s="161">
        <v>0.43939</v>
      </c>
      <c r="R256" s="161">
        <f>Q256*H256</f>
        <v>12.69309832</v>
      </c>
      <c r="S256" s="161">
        <v>0</v>
      </c>
      <c r="T256" s="162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165</v>
      </c>
      <c r="AT256" s="163" t="s">
        <v>161</v>
      </c>
      <c r="AU256" s="163" t="s">
        <v>85</v>
      </c>
      <c r="AY256" s="18" t="s">
        <v>159</v>
      </c>
      <c r="BE256" s="164">
        <f>IF(N256="základní",J256,0)</f>
        <v>0</v>
      </c>
      <c r="BF256" s="164">
        <f>IF(N256="snížená",J256,0)</f>
        <v>0</v>
      </c>
      <c r="BG256" s="164">
        <f>IF(N256="zákl. přenesená",J256,0)</f>
        <v>0</v>
      </c>
      <c r="BH256" s="164">
        <f>IF(N256="sníž. přenesená",J256,0)</f>
        <v>0</v>
      </c>
      <c r="BI256" s="164">
        <f>IF(N256="nulová",J256,0)</f>
        <v>0</v>
      </c>
      <c r="BJ256" s="18" t="s">
        <v>83</v>
      </c>
      <c r="BK256" s="164">
        <f>ROUND(I256*H256,2)</f>
        <v>0</v>
      </c>
      <c r="BL256" s="18" t="s">
        <v>165</v>
      </c>
      <c r="BM256" s="163" t="s">
        <v>713</v>
      </c>
    </row>
    <row r="257" spans="2:51" s="13" customFormat="1" ht="11.25">
      <c r="B257" s="165"/>
      <c r="D257" s="166" t="s">
        <v>167</v>
      </c>
      <c r="E257" s="167" t="s">
        <v>1</v>
      </c>
      <c r="F257" s="168" t="s">
        <v>714</v>
      </c>
      <c r="H257" s="169">
        <v>28.888</v>
      </c>
      <c r="I257" s="170"/>
      <c r="L257" s="165"/>
      <c r="M257" s="171"/>
      <c r="N257" s="172"/>
      <c r="O257" s="172"/>
      <c r="P257" s="172"/>
      <c r="Q257" s="172"/>
      <c r="R257" s="172"/>
      <c r="S257" s="172"/>
      <c r="T257" s="173"/>
      <c r="AT257" s="167" t="s">
        <v>167</v>
      </c>
      <c r="AU257" s="167" t="s">
        <v>85</v>
      </c>
      <c r="AV257" s="13" t="s">
        <v>85</v>
      </c>
      <c r="AW257" s="13" t="s">
        <v>32</v>
      </c>
      <c r="AX257" s="13" t="s">
        <v>83</v>
      </c>
      <c r="AY257" s="167" t="s">
        <v>159</v>
      </c>
    </row>
    <row r="258" spans="1:65" s="2" customFormat="1" ht="24.2" customHeight="1">
      <c r="A258" s="33"/>
      <c r="B258" s="150"/>
      <c r="C258" s="191" t="s">
        <v>352</v>
      </c>
      <c r="D258" s="191" t="s">
        <v>581</v>
      </c>
      <c r="E258" s="192" t="s">
        <v>715</v>
      </c>
      <c r="F258" s="193" t="s">
        <v>716</v>
      </c>
      <c r="G258" s="194" t="s">
        <v>325</v>
      </c>
      <c r="H258" s="195">
        <v>47.905</v>
      </c>
      <c r="I258" s="196"/>
      <c r="J258" s="197">
        <f>ROUND(I258*H258,2)</f>
        <v>0</v>
      </c>
      <c r="K258" s="198"/>
      <c r="L258" s="199"/>
      <c r="M258" s="200" t="s">
        <v>1</v>
      </c>
      <c r="N258" s="201" t="s">
        <v>41</v>
      </c>
      <c r="O258" s="59"/>
      <c r="P258" s="161">
        <f>O258*H258</f>
        <v>0</v>
      </c>
      <c r="Q258" s="161">
        <v>0.013</v>
      </c>
      <c r="R258" s="161">
        <f>Q258*H258</f>
        <v>0.622765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193</v>
      </c>
      <c r="AT258" s="163" t="s">
        <v>581</v>
      </c>
      <c r="AU258" s="163" t="s">
        <v>85</v>
      </c>
      <c r="AY258" s="18" t="s">
        <v>159</v>
      </c>
      <c r="BE258" s="164">
        <f>IF(N258="základní",J258,0)</f>
        <v>0</v>
      </c>
      <c r="BF258" s="164">
        <f>IF(N258="snížená",J258,0)</f>
        <v>0</v>
      </c>
      <c r="BG258" s="164">
        <f>IF(N258="zákl. přenesená",J258,0)</f>
        <v>0</v>
      </c>
      <c r="BH258" s="164">
        <f>IF(N258="sníž. přenesená",J258,0)</f>
        <v>0</v>
      </c>
      <c r="BI258" s="164">
        <f>IF(N258="nulová",J258,0)</f>
        <v>0</v>
      </c>
      <c r="BJ258" s="18" t="s">
        <v>83</v>
      </c>
      <c r="BK258" s="164">
        <f>ROUND(I258*H258,2)</f>
        <v>0</v>
      </c>
      <c r="BL258" s="18" t="s">
        <v>165</v>
      </c>
      <c r="BM258" s="163" t="s">
        <v>717</v>
      </c>
    </row>
    <row r="259" spans="2:51" s="13" customFormat="1" ht="11.25">
      <c r="B259" s="165"/>
      <c r="D259" s="166" t="s">
        <v>167</v>
      </c>
      <c r="E259" s="167" t="s">
        <v>1</v>
      </c>
      <c r="F259" s="168" t="s">
        <v>718</v>
      </c>
      <c r="H259" s="169">
        <v>43.55</v>
      </c>
      <c r="I259" s="170"/>
      <c r="L259" s="165"/>
      <c r="M259" s="171"/>
      <c r="N259" s="172"/>
      <c r="O259" s="172"/>
      <c r="P259" s="172"/>
      <c r="Q259" s="172"/>
      <c r="R259" s="172"/>
      <c r="S259" s="172"/>
      <c r="T259" s="173"/>
      <c r="AT259" s="167" t="s">
        <v>167</v>
      </c>
      <c r="AU259" s="167" t="s">
        <v>85</v>
      </c>
      <c r="AV259" s="13" t="s">
        <v>85</v>
      </c>
      <c r="AW259" s="13" t="s">
        <v>32</v>
      </c>
      <c r="AX259" s="13" t="s">
        <v>83</v>
      </c>
      <c r="AY259" s="167" t="s">
        <v>159</v>
      </c>
    </row>
    <row r="260" spans="2:51" s="13" customFormat="1" ht="11.25">
      <c r="B260" s="165"/>
      <c r="D260" s="166" t="s">
        <v>167</v>
      </c>
      <c r="F260" s="168" t="s">
        <v>719</v>
      </c>
      <c r="H260" s="169">
        <v>47.905</v>
      </c>
      <c r="I260" s="170"/>
      <c r="L260" s="165"/>
      <c r="M260" s="171"/>
      <c r="N260" s="172"/>
      <c r="O260" s="172"/>
      <c r="P260" s="172"/>
      <c r="Q260" s="172"/>
      <c r="R260" s="172"/>
      <c r="S260" s="172"/>
      <c r="T260" s="173"/>
      <c r="AT260" s="167" t="s">
        <v>167</v>
      </c>
      <c r="AU260" s="167" t="s">
        <v>85</v>
      </c>
      <c r="AV260" s="13" t="s">
        <v>85</v>
      </c>
      <c r="AW260" s="13" t="s">
        <v>3</v>
      </c>
      <c r="AX260" s="13" t="s">
        <v>83</v>
      </c>
      <c r="AY260" s="167" t="s">
        <v>159</v>
      </c>
    </row>
    <row r="261" spans="1:65" s="2" customFormat="1" ht="33" customHeight="1">
      <c r="A261" s="33"/>
      <c r="B261" s="150"/>
      <c r="C261" s="151" t="s">
        <v>359</v>
      </c>
      <c r="D261" s="151" t="s">
        <v>161</v>
      </c>
      <c r="E261" s="152" t="s">
        <v>720</v>
      </c>
      <c r="F261" s="153" t="s">
        <v>721</v>
      </c>
      <c r="G261" s="154" t="s">
        <v>164</v>
      </c>
      <c r="H261" s="155">
        <v>339.693</v>
      </c>
      <c r="I261" s="156"/>
      <c r="J261" s="157">
        <f>ROUND(I261*H261,2)</f>
        <v>0</v>
      </c>
      <c r="K261" s="158"/>
      <c r="L261" s="34"/>
      <c r="M261" s="159" t="s">
        <v>1</v>
      </c>
      <c r="N261" s="160" t="s">
        <v>41</v>
      </c>
      <c r="O261" s="59"/>
      <c r="P261" s="161">
        <f>O261*H261</f>
        <v>0</v>
      </c>
      <c r="Q261" s="161">
        <v>0.18772</v>
      </c>
      <c r="R261" s="161">
        <f>Q261*H261</f>
        <v>63.76716996</v>
      </c>
      <c r="S261" s="161">
        <v>0</v>
      </c>
      <c r="T261" s="162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165</v>
      </c>
      <c r="AT261" s="163" t="s">
        <v>161</v>
      </c>
      <c r="AU261" s="163" t="s">
        <v>85</v>
      </c>
      <c r="AY261" s="18" t="s">
        <v>159</v>
      </c>
      <c r="BE261" s="164">
        <f>IF(N261="základní",J261,0)</f>
        <v>0</v>
      </c>
      <c r="BF261" s="164">
        <f>IF(N261="snížená",J261,0)</f>
        <v>0</v>
      </c>
      <c r="BG261" s="164">
        <f>IF(N261="zákl. přenesená",J261,0)</f>
        <v>0</v>
      </c>
      <c r="BH261" s="164">
        <f>IF(N261="sníž. přenesená",J261,0)</f>
        <v>0</v>
      </c>
      <c r="BI261" s="164">
        <f>IF(N261="nulová",J261,0)</f>
        <v>0</v>
      </c>
      <c r="BJ261" s="18" t="s">
        <v>83</v>
      </c>
      <c r="BK261" s="164">
        <f>ROUND(I261*H261,2)</f>
        <v>0</v>
      </c>
      <c r="BL261" s="18" t="s">
        <v>165</v>
      </c>
      <c r="BM261" s="163" t="s">
        <v>722</v>
      </c>
    </row>
    <row r="262" spans="2:51" s="13" customFormat="1" ht="11.25">
      <c r="B262" s="165"/>
      <c r="D262" s="166" t="s">
        <v>167</v>
      </c>
      <c r="E262" s="167" t="s">
        <v>1</v>
      </c>
      <c r="F262" s="168" t="s">
        <v>723</v>
      </c>
      <c r="H262" s="169">
        <v>48.96</v>
      </c>
      <c r="I262" s="170"/>
      <c r="L262" s="165"/>
      <c r="M262" s="171"/>
      <c r="N262" s="172"/>
      <c r="O262" s="172"/>
      <c r="P262" s="172"/>
      <c r="Q262" s="172"/>
      <c r="R262" s="172"/>
      <c r="S262" s="172"/>
      <c r="T262" s="173"/>
      <c r="AT262" s="167" t="s">
        <v>167</v>
      </c>
      <c r="AU262" s="167" t="s">
        <v>85</v>
      </c>
      <c r="AV262" s="13" t="s">
        <v>85</v>
      </c>
      <c r="AW262" s="13" t="s">
        <v>32</v>
      </c>
      <c r="AX262" s="13" t="s">
        <v>76</v>
      </c>
      <c r="AY262" s="167" t="s">
        <v>159</v>
      </c>
    </row>
    <row r="263" spans="2:51" s="13" customFormat="1" ht="11.25">
      <c r="B263" s="165"/>
      <c r="D263" s="166" t="s">
        <v>167</v>
      </c>
      <c r="E263" s="167" t="s">
        <v>1</v>
      </c>
      <c r="F263" s="168" t="s">
        <v>724</v>
      </c>
      <c r="H263" s="169">
        <v>39.584</v>
      </c>
      <c r="I263" s="170"/>
      <c r="L263" s="165"/>
      <c r="M263" s="171"/>
      <c r="N263" s="172"/>
      <c r="O263" s="172"/>
      <c r="P263" s="172"/>
      <c r="Q263" s="172"/>
      <c r="R263" s="172"/>
      <c r="S263" s="172"/>
      <c r="T263" s="173"/>
      <c r="AT263" s="167" t="s">
        <v>167</v>
      </c>
      <c r="AU263" s="167" t="s">
        <v>85</v>
      </c>
      <c r="AV263" s="13" t="s">
        <v>85</v>
      </c>
      <c r="AW263" s="13" t="s">
        <v>32</v>
      </c>
      <c r="AX263" s="13" t="s">
        <v>76</v>
      </c>
      <c r="AY263" s="167" t="s">
        <v>159</v>
      </c>
    </row>
    <row r="264" spans="2:51" s="13" customFormat="1" ht="11.25">
      <c r="B264" s="165"/>
      <c r="D264" s="166" t="s">
        <v>167</v>
      </c>
      <c r="E264" s="167" t="s">
        <v>1</v>
      </c>
      <c r="F264" s="168" t="s">
        <v>725</v>
      </c>
      <c r="H264" s="169">
        <v>100.601</v>
      </c>
      <c r="I264" s="170"/>
      <c r="L264" s="165"/>
      <c r="M264" s="171"/>
      <c r="N264" s="172"/>
      <c r="O264" s="172"/>
      <c r="P264" s="172"/>
      <c r="Q264" s="172"/>
      <c r="R264" s="172"/>
      <c r="S264" s="172"/>
      <c r="T264" s="173"/>
      <c r="AT264" s="167" t="s">
        <v>167</v>
      </c>
      <c r="AU264" s="167" t="s">
        <v>85</v>
      </c>
      <c r="AV264" s="13" t="s">
        <v>85</v>
      </c>
      <c r="AW264" s="13" t="s">
        <v>32</v>
      </c>
      <c r="AX264" s="13" t="s">
        <v>76</v>
      </c>
      <c r="AY264" s="167" t="s">
        <v>159</v>
      </c>
    </row>
    <row r="265" spans="2:51" s="13" customFormat="1" ht="11.25">
      <c r="B265" s="165"/>
      <c r="D265" s="166" t="s">
        <v>167</v>
      </c>
      <c r="E265" s="167" t="s">
        <v>1</v>
      </c>
      <c r="F265" s="168" t="s">
        <v>726</v>
      </c>
      <c r="H265" s="169">
        <v>28.606</v>
      </c>
      <c r="I265" s="170"/>
      <c r="L265" s="165"/>
      <c r="M265" s="171"/>
      <c r="N265" s="172"/>
      <c r="O265" s="172"/>
      <c r="P265" s="172"/>
      <c r="Q265" s="172"/>
      <c r="R265" s="172"/>
      <c r="S265" s="172"/>
      <c r="T265" s="173"/>
      <c r="AT265" s="167" t="s">
        <v>167</v>
      </c>
      <c r="AU265" s="167" t="s">
        <v>85</v>
      </c>
      <c r="AV265" s="13" t="s">
        <v>85</v>
      </c>
      <c r="AW265" s="13" t="s">
        <v>32</v>
      </c>
      <c r="AX265" s="13" t="s">
        <v>76</v>
      </c>
      <c r="AY265" s="167" t="s">
        <v>159</v>
      </c>
    </row>
    <row r="266" spans="2:51" s="13" customFormat="1" ht="11.25">
      <c r="B266" s="165"/>
      <c r="D266" s="166" t="s">
        <v>167</v>
      </c>
      <c r="E266" s="167" t="s">
        <v>1</v>
      </c>
      <c r="F266" s="168" t="s">
        <v>727</v>
      </c>
      <c r="H266" s="169">
        <v>140.546</v>
      </c>
      <c r="I266" s="170"/>
      <c r="L266" s="165"/>
      <c r="M266" s="171"/>
      <c r="N266" s="172"/>
      <c r="O266" s="172"/>
      <c r="P266" s="172"/>
      <c r="Q266" s="172"/>
      <c r="R266" s="172"/>
      <c r="S266" s="172"/>
      <c r="T266" s="173"/>
      <c r="AT266" s="167" t="s">
        <v>167</v>
      </c>
      <c r="AU266" s="167" t="s">
        <v>85</v>
      </c>
      <c r="AV266" s="13" t="s">
        <v>85</v>
      </c>
      <c r="AW266" s="13" t="s">
        <v>32</v>
      </c>
      <c r="AX266" s="13" t="s">
        <v>76</v>
      </c>
      <c r="AY266" s="167" t="s">
        <v>159</v>
      </c>
    </row>
    <row r="267" spans="2:51" s="13" customFormat="1" ht="22.5">
      <c r="B267" s="165"/>
      <c r="D267" s="166" t="s">
        <v>167</v>
      </c>
      <c r="E267" s="167" t="s">
        <v>1</v>
      </c>
      <c r="F267" s="168" t="s">
        <v>728</v>
      </c>
      <c r="H267" s="169">
        <v>62.73</v>
      </c>
      <c r="I267" s="170"/>
      <c r="L267" s="165"/>
      <c r="M267" s="171"/>
      <c r="N267" s="172"/>
      <c r="O267" s="172"/>
      <c r="P267" s="172"/>
      <c r="Q267" s="172"/>
      <c r="R267" s="172"/>
      <c r="S267" s="172"/>
      <c r="T267" s="173"/>
      <c r="AT267" s="167" t="s">
        <v>167</v>
      </c>
      <c r="AU267" s="167" t="s">
        <v>85</v>
      </c>
      <c r="AV267" s="13" t="s">
        <v>85</v>
      </c>
      <c r="AW267" s="13" t="s">
        <v>32</v>
      </c>
      <c r="AX267" s="13" t="s">
        <v>76</v>
      </c>
      <c r="AY267" s="167" t="s">
        <v>159</v>
      </c>
    </row>
    <row r="268" spans="2:51" s="13" customFormat="1" ht="45">
      <c r="B268" s="165"/>
      <c r="D268" s="166" t="s">
        <v>167</v>
      </c>
      <c r="E268" s="167" t="s">
        <v>1</v>
      </c>
      <c r="F268" s="168" t="s">
        <v>729</v>
      </c>
      <c r="H268" s="169">
        <v>-81.334</v>
      </c>
      <c r="I268" s="170"/>
      <c r="L268" s="165"/>
      <c r="M268" s="171"/>
      <c r="N268" s="172"/>
      <c r="O268" s="172"/>
      <c r="P268" s="172"/>
      <c r="Q268" s="172"/>
      <c r="R268" s="172"/>
      <c r="S268" s="172"/>
      <c r="T268" s="173"/>
      <c r="AT268" s="167" t="s">
        <v>167</v>
      </c>
      <c r="AU268" s="167" t="s">
        <v>85</v>
      </c>
      <c r="AV268" s="13" t="s">
        <v>85</v>
      </c>
      <c r="AW268" s="13" t="s">
        <v>32</v>
      </c>
      <c r="AX268" s="13" t="s">
        <v>76</v>
      </c>
      <c r="AY268" s="167" t="s">
        <v>159</v>
      </c>
    </row>
    <row r="269" spans="2:51" s="14" customFormat="1" ht="11.25">
      <c r="B269" s="174"/>
      <c r="D269" s="166" t="s">
        <v>167</v>
      </c>
      <c r="E269" s="175" t="s">
        <v>1</v>
      </c>
      <c r="F269" s="176" t="s">
        <v>227</v>
      </c>
      <c r="H269" s="177">
        <v>339.69300000000004</v>
      </c>
      <c r="I269" s="178"/>
      <c r="L269" s="174"/>
      <c r="M269" s="179"/>
      <c r="N269" s="180"/>
      <c r="O269" s="180"/>
      <c r="P269" s="180"/>
      <c r="Q269" s="180"/>
      <c r="R269" s="180"/>
      <c r="S269" s="180"/>
      <c r="T269" s="181"/>
      <c r="AT269" s="175" t="s">
        <v>167</v>
      </c>
      <c r="AU269" s="175" t="s">
        <v>85</v>
      </c>
      <c r="AV269" s="14" t="s">
        <v>165</v>
      </c>
      <c r="AW269" s="14" t="s">
        <v>32</v>
      </c>
      <c r="AX269" s="14" t="s">
        <v>83</v>
      </c>
      <c r="AY269" s="175" t="s">
        <v>159</v>
      </c>
    </row>
    <row r="270" spans="1:65" s="2" customFormat="1" ht="37.9" customHeight="1">
      <c r="A270" s="33"/>
      <c r="B270" s="150"/>
      <c r="C270" s="151" t="s">
        <v>368</v>
      </c>
      <c r="D270" s="151" t="s">
        <v>161</v>
      </c>
      <c r="E270" s="152" t="s">
        <v>730</v>
      </c>
      <c r="F270" s="153" t="s">
        <v>731</v>
      </c>
      <c r="G270" s="154" t="s">
        <v>164</v>
      </c>
      <c r="H270" s="155">
        <v>61.459</v>
      </c>
      <c r="I270" s="156"/>
      <c r="J270" s="157">
        <f>ROUND(I270*H270,2)</f>
        <v>0</v>
      </c>
      <c r="K270" s="158"/>
      <c r="L270" s="34"/>
      <c r="M270" s="159" t="s">
        <v>1</v>
      </c>
      <c r="N270" s="160" t="s">
        <v>41</v>
      </c>
      <c r="O270" s="59"/>
      <c r="P270" s="161">
        <f>O270*H270</f>
        <v>0</v>
      </c>
      <c r="Q270" s="161">
        <v>0.14574</v>
      </c>
      <c r="R270" s="161">
        <f>Q270*H270</f>
        <v>8.957034660000001</v>
      </c>
      <c r="S270" s="161">
        <v>0</v>
      </c>
      <c r="T270" s="16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165</v>
      </c>
      <c r="AT270" s="163" t="s">
        <v>161</v>
      </c>
      <c r="AU270" s="163" t="s">
        <v>85</v>
      </c>
      <c r="AY270" s="18" t="s">
        <v>159</v>
      </c>
      <c r="BE270" s="164">
        <f>IF(N270="základní",J270,0)</f>
        <v>0</v>
      </c>
      <c r="BF270" s="164">
        <f>IF(N270="snížená",J270,0)</f>
        <v>0</v>
      </c>
      <c r="BG270" s="164">
        <f>IF(N270="zákl. přenesená",J270,0)</f>
        <v>0</v>
      </c>
      <c r="BH270" s="164">
        <f>IF(N270="sníž. přenesená",J270,0)</f>
        <v>0</v>
      </c>
      <c r="BI270" s="164">
        <f>IF(N270="nulová",J270,0)</f>
        <v>0</v>
      </c>
      <c r="BJ270" s="18" t="s">
        <v>83</v>
      </c>
      <c r="BK270" s="164">
        <f>ROUND(I270*H270,2)</f>
        <v>0</v>
      </c>
      <c r="BL270" s="18" t="s">
        <v>165</v>
      </c>
      <c r="BM270" s="163" t="s">
        <v>732</v>
      </c>
    </row>
    <row r="271" spans="2:51" s="13" customFormat="1" ht="11.25">
      <c r="B271" s="165"/>
      <c r="D271" s="166" t="s">
        <v>167</v>
      </c>
      <c r="E271" s="167" t="s">
        <v>1</v>
      </c>
      <c r="F271" s="168" t="s">
        <v>733</v>
      </c>
      <c r="H271" s="169">
        <v>39.161</v>
      </c>
      <c r="I271" s="170"/>
      <c r="L271" s="165"/>
      <c r="M271" s="171"/>
      <c r="N271" s="172"/>
      <c r="O271" s="172"/>
      <c r="P271" s="172"/>
      <c r="Q271" s="172"/>
      <c r="R271" s="172"/>
      <c r="S271" s="172"/>
      <c r="T271" s="173"/>
      <c r="AT271" s="167" t="s">
        <v>167</v>
      </c>
      <c r="AU271" s="167" t="s">
        <v>85</v>
      </c>
      <c r="AV271" s="13" t="s">
        <v>85</v>
      </c>
      <c r="AW271" s="13" t="s">
        <v>32</v>
      </c>
      <c r="AX271" s="13" t="s">
        <v>76</v>
      </c>
      <c r="AY271" s="167" t="s">
        <v>159</v>
      </c>
    </row>
    <row r="272" spans="2:51" s="13" customFormat="1" ht="11.25">
      <c r="B272" s="165"/>
      <c r="D272" s="166" t="s">
        <v>167</v>
      </c>
      <c r="E272" s="167" t="s">
        <v>1</v>
      </c>
      <c r="F272" s="168" t="s">
        <v>734</v>
      </c>
      <c r="H272" s="169">
        <v>22.298</v>
      </c>
      <c r="I272" s="170"/>
      <c r="L272" s="165"/>
      <c r="M272" s="171"/>
      <c r="N272" s="172"/>
      <c r="O272" s="172"/>
      <c r="P272" s="172"/>
      <c r="Q272" s="172"/>
      <c r="R272" s="172"/>
      <c r="S272" s="172"/>
      <c r="T272" s="173"/>
      <c r="AT272" s="167" t="s">
        <v>167</v>
      </c>
      <c r="AU272" s="167" t="s">
        <v>85</v>
      </c>
      <c r="AV272" s="13" t="s">
        <v>85</v>
      </c>
      <c r="AW272" s="13" t="s">
        <v>32</v>
      </c>
      <c r="AX272" s="13" t="s">
        <v>76</v>
      </c>
      <c r="AY272" s="167" t="s">
        <v>159</v>
      </c>
    </row>
    <row r="273" spans="2:51" s="14" customFormat="1" ht="11.25">
      <c r="B273" s="174"/>
      <c r="D273" s="166" t="s">
        <v>167</v>
      </c>
      <c r="E273" s="175" t="s">
        <v>1</v>
      </c>
      <c r="F273" s="176" t="s">
        <v>227</v>
      </c>
      <c r="H273" s="177">
        <v>61.459</v>
      </c>
      <c r="I273" s="178"/>
      <c r="L273" s="174"/>
      <c r="M273" s="179"/>
      <c r="N273" s="180"/>
      <c r="O273" s="180"/>
      <c r="P273" s="180"/>
      <c r="Q273" s="180"/>
      <c r="R273" s="180"/>
      <c r="S273" s="180"/>
      <c r="T273" s="181"/>
      <c r="AT273" s="175" t="s">
        <v>167</v>
      </c>
      <c r="AU273" s="175" t="s">
        <v>85</v>
      </c>
      <c r="AV273" s="14" t="s">
        <v>165</v>
      </c>
      <c r="AW273" s="14" t="s">
        <v>32</v>
      </c>
      <c r="AX273" s="14" t="s">
        <v>83</v>
      </c>
      <c r="AY273" s="175" t="s">
        <v>159</v>
      </c>
    </row>
    <row r="274" spans="1:65" s="2" customFormat="1" ht="33" customHeight="1">
      <c r="A274" s="33"/>
      <c r="B274" s="150"/>
      <c r="C274" s="151" t="s">
        <v>373</v>
      </c>
      <c r="D274" s="151" t="s">
        <v>161</v>
      </c>
      <c r="E274" s="152" t="s">
        <v>735</v>
      </c>
      <c r="F274" s="153" t="s">
        <v>736</v>
      </c>
      <c r="G274" s="154" t="s">
        <v>164</v>
      </c>
      <c r="H274" s="155">
        <v>3.696</v>
      </c>
      <c r="I274" s="156"/>
      <c r="J274" s="157">
        <f>ROUND(I274*H274,2)</f>
        <v>0</v>
      </c>
      <c r="K274" s="158"/>
      <c r="L274" s="34"/>
      <c r="M274" s="159" t="s">
        <v>1</v>
      </c>
      <c r="N274" s="160" t="s">
        <v>41</v>
      </c>
      <c r="O274" s="59"/>
      <c r="P274" s="161">
        <f>O274*H274</f>
        <v>0</v>
      </c>
      <c r="Q274" s="161">
        <v>0.16931</v>
      </c>
      <c r="R274" s="161">
        <f>Q274*H274</f>
        <v>0.62576976</v>
      </c>
      <c r="S274" s="161">
        <v>0</v>
      </c>
      <c r="T274" s="162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165</v>
      </c>
      <c r="AT274" s="163" t="s">
        <v>161</v>
      </c>
      <c r="AU274" s="163" t="s">
        <v>85</v>
      </c>
      <c r="AY274" s="18" t="s">
        <v>159</v>
      </c>
      <c r="BE274" s="164">
        <f>IF(N274="základní",J274,0)</f>
        <v>0</v>
      </c>
      <c r="BF274" s="164">
        <f>IF(N274="snížená",J274,0)</f>
        <v>0</v>
      </c>
      <c r="BG274" s="164">
        <f>IF(N274="zákl. přenesená",J274,0)</f>
        <v>0</v>
      </c>
      <c r="BH274" s="164">
        <f>IF(N274="sníž. přenesená",J274,0)</f>
        <v>0</v>
      </c>
      <c r="BI274" s="164">
        <f>IF(N274="nulová",J274,0)</f>
        <v>0</v>
      </c>
      <c r="BJ274" s="18" t="s">
        <v>83</v>
      </c>
      <c r="BK274" s="164">
        <f>ROUND(I274*H274,2)</f>
        <v>0</v>
      </c>
      <c r="BL274" s="18" t="s">
        <v>165</v>
      </c>
      <c r="BM274" s="163" t="s">
        <v>737</v>
      </c>
    </row>
    <row r="275" spans="2:51" s="13" customFormat="1" ht="11.25">
      <c r="B275" s="165"/>
      <c r="D275" s="166" t="s">
        <v>167</v>
      </c>
      <c r="E275" s="167" t="s">
        <v>1</v>
      </c>
      <c r="F275" s="168" t="s">
        <v>738</v>
      </c>
      <c r="H275" s="169">
        <v>3.696</v>
      </c>
      <c r="I275" s="170"/>
      <c r="L275" s="165"/>
      <c r="M275" s="171"/>
      <c r="N275" s="172"/>
      <c r="O275" s="172"/>
      <c r="P275" s="172"/>
      <c r="Q275" s="172"/>
      <c r="R275" s="172"/>
      <c r="S275" s="172"/>
      <c r="T275" s="173"/>
      <c r="AT275" s="167" t="s">
        <v>167</v>
      </c>
      <c r="AU275" s="167" t="s">
        <v>85</v>
      </c>
      <c r="AV275" s="13" t="s">
        <v>85</v>
      </c>
      <c r="AW275" s="13" t="s">
        <v>32</v>
      </c>
      <c r="AX275" s="13" t="s">
        <v>83</v>
      </c>
      <c r="AY275" s="167" t="s">
        <v>159</v>
      </c>
    </row>
    <row r="276" spans="1:65" s="2" customFormat="1" ht="16.5" customHeight="1">
      <c r="A276" s="33"/>
      <c r="B276" s="150"/>
      <c r="C276" s="151" t="s">
        <v>379</v>
      </c>
      <c r="D276" s="151" t="s">
        <v>161</v>
      </c>
      <c r="E276" s="152" t="s">
        <v>739</v>
      </c>
      <c r="F276" s="153" t="s">
        <v>740</v>
      </c>
      <c r="G276" s="154" t="s">
        <v>196</v>
      </c>
      <c r="H276" s="155">
        <v>41.945</v>
      </c>
      <c r="I276" s="156"/>
      <c r="J276" s="157">
        <f>ROUND(I276*H276,2)</f>
        <v>0</v>
      </c>
      <c r="K276" s="158"/>
      <c r="L276" s="34"/>
      <c r="M276" s="159" t="s">
        <v>1</v>
      </c>
      <c r="N276" s="160" t="s">
        <v>41</v>
      </c>
      <c r="O276" s="59"/>
      <c r="P276" s="161">
        <f>O276*H276</f>
        <v>0</v>
      </c>
      <c r="Q276" s="161">
        <v>2.50187</v>
      </c>
      <c r="R276" s="161">
        <f>Q276*H276</f>
        <v>104.94093715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165</v>
      </c>
      <c r="AT276" s="163" t="s">
        <v>161</v>
      </c>
      <c r="AU276" s="163" t="s">
        <v>85</v>
      </c>
      <c r="AY276" s="18" t="s">
        <v>159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18" t="s">
        <v>83</v>
      </c>
      <c r="BK276" s="164">
        <f>ROUND(I276*H276,2)</f>
        <v>0</v>
      </c>
      <c r="BL276" s="18" t="s">
        <v>165</v>
      </c>
      <c r="BM276" s="163" t="s">
        <v>741</v>
      </c>
    </row>
    <row r="277" spans="1:47" s="2" customFormat="1" ht="19.5">
      <c r="A277" s="33"/>
      <c r="B277" s="34"/>
      <c r="C277" s="33"/>
      <c r="D277" s="166" t="s">
        <v>447</v>
      </c>
      <c r="E277" s="33"/>
      <c r="F277" s="182" t="s">
        <v>742</v>
      </c>
      <c r="G277" s="33"/>
      <c r="H277" s="33"/>
      <c r="I277" s="183"/>
      <c r="J277" s="33"/>
      <c r="K277" s="33"/>
      <c r="L277" s="34"/>
      <c r="M277" s="184"/>
      <c r="N277" s="185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447</v>
      </c>
      <c r="AU277" s="18" t="s">
        <v>85</v>
      </c>
    </row>
    <row r="278" spans="2:51" s="13" customFormat="1" ht="11.25">
      <c r="B278" s="165"/>
      <c r="D278" s="166" t="s">
        <v>167</v>
      </c>
      <c r="E278" s="167" t="s">
        <v>1</v>
      </c>
      <c r="F278" s="168" t="s">
        <v>743</v>
      </c>
      <c r="H278" s="169">
        <v>9.142</v>
      </c>
      <c r="I278" s="170"/>
      <c r="L278" s="165"/>
      <c r="M278" s="171"/>
      <c r="N278" s="172"/>
      <c r="O278" s="172"/>
      <c r="P278" s="172"/>
      <c r="Q278" s="172"/>
      <c r="R278" s="172"/>
      <c r="S278" s="172"/>
      <c r="T278" s="173"/>
      <c r="AT278" s="167" t="s">
        <v>167</v>
      </c>
      <c r="AU278" s="167" t="s">
        <v>85</v>
      </c>
      <c r="AV278" s="13" t="s">
        <v>85</v>
      </c>
      <c r="AW278" s="13" t="s">
        <v>32</v>
      </c>
      <c r="AX278" s="13" t="s">
        <v>76</v>
      </c>
      <c r="AY278" s="167" t="s">
        <v>159</v>
      </c>
    </row>
    <row r="279" spans="2:51" s="13" customFormat="1" ht="11.25">
      <c r="B279" s="165"/>
      <c r="D279" s="166" t="s">
        <v>167</v>
      </c>
      <c r="E279" s="167" t="s">
        <v>1</v>
      </c>
      <c r="F279" s="168" t="s">
        <v>744</v>
      </c>
      <c r="H279" s="169">
        <v>32.803</v>
      </c>
      <c r="I279" s="170"/>
      <c r="L279" s="165"/>
      <c r="M279" s="171"/>
      <c r="N279" s="172"/>
      <c r="O279" s="172"/>
      <c r="P279" s="172"/>
      <c r="Q279" s="172"/>
      <c r="R279" s="172"/>
      <c r="S279" s="172"/>
      <c r="T279" s="173"/>
      <c r="AT279" s="167" t="s">
        <v>167</v>
      </c>
      <c r="AU279" s="167" t="s">
        <v>85</v>
      </c>
      <c r="AV279" s="13" t="s">
        <v>85</v>
      </c>
      <c r="AW279" s="13" t="s">
        <v>32</v>
      </c>
      <c r="AX279" s="13" t="s">
        <v>76</v>
      </c>
      <c r="AY279" s="167" t="s">
        <v>159</v>
      </c>
    </row>
    <row r="280" spans="2:51" s="14" customFormat="1" ht="11.25">
      <c r="B280" s="174"/>
      <c r="D280" s="166" t="s">
        <v>167</v>
      </c>
      <c r="E280" s="175" t="s">
        <v>1</v>
      </c>
      <c r="F280" s="176" t="s">
        <v>227</v>
      </c>
      <c r="H280" s="177">
        <v>41.94499999999999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167</v>
      </c>
      <c r="AU280" s="175" t="s">
        <v>85</v>
      </c>
      <c r="AV280" s="14" t="s">
        <v>165</v>
      </c>
      <c r="AW280" s="14" t="s">
        <v>32</v>
      </c>
      <c r="AX280" s="14" t="s">
        <v>83</v>
      </c>
      <c r="AY280" s="175" t="s">
        <v>159</v>
      </c>
    </row>
    <row r="281" spans="1:65" s="2" customFormat="1" ht="24.2" customHeight="1">
      <c r="A281" s="33"/>
      <c r="B281" s="150"/>
      <c r="C281" s="151" t="s">
        <v>386</v>
      </c>
      <c r="D281" s="151" t="s">
        <v>161</v>
      </c>
      <c r="E281" s="152" t="s">
        <v>745</v>
      </c>
      <c r="F281" s="153" t="s">
        <v>746</v>
      </c>
      <c r="G281" s="154" t="s">
        <v>164</v>
      </c>
      <c r="H281" s="155">
        <v>417.422</v>
      </c>
      <c r="I281" s="156"/>
      <c r="J281" s="157">
        <f>ROUND(I281*H281,2)</f>
        <v>0</v>
      </c>
      <c r="K281" s="158"/>
      <c r="L281" s="34"/>
      <c r="M281" s="159" t="s">
        <v>1</v>
      </c>
      <c r="N281" s="160" t="s">
        <v>41</v>
      </c>
      <c r="O281" s="59"/>
      <c r="P281" s="161">
        <f>O281*H281</f>
        <v>0</v>
      </c>
      <c r="Q281" s="161">
        <v>0.00275</v>
      </c>
      <c r="R281" s="161">
        <f>Q281*H281</f>
        <v>1.1479105</v>
      </c>
      <c r="S281" s="161">
        <v>0</v>
      </c>
      <c r="T281" s="16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165</v>
      </c>
      <c r="AT281" s="163" t="s">
        <v>161</v>
      </c>
      <c r="AU281" s="163" t="s">
        <v>85</v>
      </c>
      <c r="AY281" s="18" t="s">
        <v>159</v>
      </c>
      <c r="BE281" s="164">
        <f>IF(N281="základní",J281,0)</f>
        <v>0</v>
      </c>
      <c r="BF281" s="164">
        <f>IF(N281="snížená",J281,0)</f>
        <v>0</v>
      </c>
      <c r="BG281" s="164">
        <f>IF(N281="zákl. přenesená",J281,0)</f>
        <v>0</v>
      </c>
      <c r="BH281" s="164">
        <f>IF(N281="sníž. přenesená",J281,0)</f>
        <v>0</v>
      </c>
      <c r="BI281" s="164">
        <f>IF(N281="nulová",J281,0)</f>
        <v>0</v>
      </c>
      <c r="BJ281" s="18" t="s">
        <v>83</v>
      </c>
      <c r="BK281" s="164">
        <f>ROUND(I281*H281,2)</f>
        <v>0</v>
      </c>
      <c r="BL281" s="18" t="s">
        <v>165</v>
      </c>
      <c r="BM281" s="163" t="s">
        <v>747</v>
      </c>
    </row>
    <row r="282" spans="2:51" s="13" customFormat="1" ht="11.25">
      <c r="B282" s="165"/>
      <c r="D282" s="166" t="s">
        <v>167</v>
      </c>
      <c r="E282" s="167" t="s">
        <v>1</v>
      </c>
      <c r="F282" s="168" t="s">
        <v>748</v>
      </c>
      <c r="H282" s="169">
        <v>101.044</v>
      </c>
      <c r="I282" s="170"/>
      <c r="L282" s="165"/>
      <c r="M282" s="171"/>
      <c r="N282" s="172"/>
      <c r="O282" s="172"/>
      <c r="P282" s="172"/>
      <c r="Q282" s="172"/>
      <c r="R282" s="172"/>
      <c r="S282" s="172"/>
      <c r="T282" s="173"/>
      <c r="AT282" s="167" t="s">
        <v>167</v>
      </c>
      <c r="AU282" s="167" t="s">
        <v>85</v>
      </c>
      <c r="AV282" s="13" t="s">
        <v>85</v>
      </c>
      <c r="AW282" s="13" t="s">
        <v>32</v>
      </c>
      <c r="AX282" s="13" t="s">
        <v>76</v>
      </c>
      <c r="AY282" s="167" t="s">
        <v>159</v>
      </c>
    </row>
    <row r="283" spans="2:51" s="13" customFormat="1" ht="11.25">
      <c r="B283" s="165"/>
      <c r="D283" s="166" t="s">
        <v>167</v>
      </c>
      <c r="E283" s="167" t="s">
        <v>1</v>
      </c>
      <c r="F283" s="168" t="s">
        <v>749</v>
      </c>
      <c r="H283" s="169">
        <v>316.378</v>
      </c>
      <c r="I283" s="170"/>
      <c r="L283" s="165"/>
      <c r="M283" s="171"/>
      <c r="N283" s="172"/>
      <c r="O283" s="172"/>
      <c r="P283" s="172"/>
      <c r="Q283" s="172"/>
      <c r="R283" s="172"/>
      <c r="S283" s="172"/>
      <c r="T283" s="173"/>
      <c r="AT283" s="167" t="s">
        <v>167</v>
      </c>
      <c r="AU283" s="167" t="s">
        <v>85</v>
      </c>
      <c r="AV283" s="13" t="s">
        <v>85</v>
      </c>
      <c r="AW283" s="13" t="s">
        <v>32</v>
      </c>
      <c r="AX283" s="13" t="s">
        <v>76</v>
      </c>
      <c r="AY283" s="167" t="s">
        <v>159</v>
      </c>
    </row>
    <row r="284" spans="2:51" s="14" customFormat="1" ht="11.25">
      <c r="B284" s="174"/>
      <c r="D284" s="166" t="s">
        <v>167</v>
      </c>
      <c r="E284" s="175" t="s">
        <v>1</v>
      </c>
      <c r="F284" s="176" t="s">
        <v>227</v>
      </c>
      <c r="H284" s="177">
        <v>417.42199999999997</v>
      </c>
      <c r="I284" s="178"/>
      <c r="L284" s="174"/>
      <c r="M284" s="179"/>
      <c r="N284" s="180"/>
      <c r="O284" s="180"/>
      <c r="P284" s="180"/>
      <c r="Q284" s="180"/>
      <c r="R284" s="180"/>
      <c r="S284" s="180"/>
      <c r="T284" s="181"/>
      <c r="AT284" s="175" t="s">
        <v>167</v>
      </c>
      <c r="AU284" s="175" t="s">
        <v>85</v>
      </c>
      <c r="AV284" s="14" t="s">
        <v>165</v>
      </c>
      <c r="AW284" s="14" t="s">
        <v>32</v>
      </c>
      <c r="AX284" s="14" t="s">
        <v>83</v>
      </c>
      <c r="AY284" s="175" t="s">
        <v>159</v>
      </c>
    </row>
    <row r="285" spans="1:65" s="2" customFormat="1" ht="24.2" customHeight="1">
      <c r="A285" s="33"/>
      <c r="B285" s="150"/>
      <c r="C285" s="151" t="s">
        <v>393</v>
      </c>
      <c r="D285" s="151" t="s">
        <v>161</v>
      </c>
      <c r="E285" s="152" t="s">
        <v>750</v>
      </c>
      <c r="F285" s="153" t="s">
        <v>751</v>
      </c>
      <c r="G285" s="154" t="s">
        <v>164</v>
      </c>
      <c r="H285" s="155">
        <v>417.422</v>
      </c>
      <c r="I285" s="156"/>
      <c r="J285" s="157">
        <f>ROUND(I285*H285,2)</f>
        <v>0</v>
      </c>
      <c r="K285" s="158"/>
      <c r="L285" s="34"/>
      <c r="M285" s="159" t="s">
        <v>1</v>
      </c>
      <c r="N285" s="160" t="s">
        <v>41</v>
      </c>
      <c r="O285" s="59"/>
      <c r="P285" s="161">
        <f>O285*H285</f>
        <v>0</v>
      </c>
      <c r="Q285" s="161">
        <v>0</v>
      </c>
      <c r="R285" s="161">
        <f>Q285*H285</f>
        <v>0</v>
      </c>
      <c r="S285" s="161">
        <v>0</v>
      </c>
      <c r="T285" s="162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3" t="s">
        <v>165</v>
      </c>
      <c r="AT285" s="163" t="s">
        <v>161</v>
      </c>
      <c r="AU285" s="163" t="s">
        <v>85</v>
      </c>
      <c r="AY285" s="18" t="s">
        <v>159</v>
      </c>
      <c r="BE285" s="164">
        <f>IF(N285="základní",J285,0)</f>
        <v>0</v>
      </c>
      <c r="BF285" s="164">
        <f>IF(N285="snížená",J285,0)</f>
        <v>0</v>
      </c>
      <c r="BG285" s="164">
        <f>IF(N285="zákl. přenesená",J285,0)</f>
        <v>0</v>
      </c>
      <c r="BH285" s="164">
        <f>IF(N285="sníž. přenesená",J285,0)</f>
        <v>0</v>
      </c>
      <c r="BI285" s="164">
        <f>IF(N285="nulová",J285,0)</f>
        <v>0</v>
      </c>
      <c r="BJ285" s="18" t="s">
        <v>83</v>
      </c>
      <c r="BK285" s="164">
        <f>ROUND(I285*H285,2)</f>
        <v>0</v>
      </c>
      <c r="BL285" s="18" t="s">
        <v>165</v>
      </c>
      <c r="BM285" s="163" t="s">
        <v>752</v>
      </c>
    </row>
    <row r="286" spans="1:65" s="2" customFormat="1" ht="16.5" customHeight="1">
      <c r="A286" s="33"/>
      <c r="B286" s="150"/>
      <c r="C286" s="151" t="s">
        <v>398</v>
      </c>
      <c r="D286" s="151" t="s">
        <v>161</v>
      </c>
      <c r="E286" s="152" t="s">
        <v>753</v>
      </c>
      <c r="F286" s="153" t="s">
        <v>754</v>
      </c>
      <c r="G286" s="154" t="s">
        <v>204</v>
      </c>
      <c r="H286" s="155">
        <v>6.581</v>
      </c>
      <c r="I286" s="156"/>
      <c r="J286" s="157">
        <f>ROUND(I286*H286,2)</f>
        <v>0</v>
      </c>
      <c r="K286" s="158"/>
      <c r="L286" s="34"/>
      <c r="M286" s="159" t="s">
        <v>1</v>
      </c>
      <c r="N286" s="160" t="s">
        <v>41</v>
      </c>
      <c r="O286" s="59"/>
      <c r="P286" s="161">
        <f>O286*H286</f>
        <v>0</v>
      </c>
      <c r="Q286" s="161">
        <v>1.04922</v>
      </c>
      <c r="R286" s="161">
        <f>Q286*H286</f>
        <v>6.90491682</v>
      </c>
      <c r="S286" s="161">
        <v>0</v>
      </c>
      <c r="T286" s="16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165</v>
      </c>
      <c r="AT286" s="163" t="s">
        <v>161</v>
      </c>
      <c r="AU286" s="163" t="s">
        <v>85</v>
      </c>
      <c r="AY286" s="18" t="s">
        <v>159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18" t="s">
        <v>83</v>
      </c>
      <c r="BK286" s="164">
        <f>ROUND(I286*H286,2)</f>
        <v>0</v>
      </c>
      <c r="BL286" s="18" t="s">
        <v>165</v>
      </c>
      <c r="BM286" s="163" t="s">
        <v>755</v>
      </c>
    </row>
    <row r="287" spans="2:51" s="13" customFormat="1" ht="11.25">
      <c r="B287" s="165"/>
      <c r="D287" s="166" t="s">
        <v>167</v>
      </c>
      <c r="E287" s="167" t="s">
        <v>1</v>
      </c>
      <c r="F287" s="168" t="s">
        <v>756</v>
      </c>
      <c r="H287" s="169">
        <v>6.292</v>
      </c>
      <c r="I287" s="170"/>
      <c r="L287" s="165"/>
      <c r="M287" s="171"/>
      <c r="N287" s="172"/>
      <c r="O287" s="172"/>
      <c r="P287" s="172"/>
      <c r="Q287" s="172"/>
      <c r="R287" s="172"/>
      <c r="S287" s="172"/>
      <c r="T287" s="173"/>
      <c r="AT287" s="167" t="s">
        <v>167</v>
      </c>
      <c r="AU287" s="167" t="s">
        <v>85</v>
      </c>
      <c r="AV287" s="13" t="s">
        <v>85</v>
      </c>
      <c r="AW287" s="13" t="s">
        <v>32</v>
      </c>
      <c r="AX287" s="13" t="s">
        <v>76</v>
      </c>
      <c r="AY287" s="167" t="s">
        <v>159</v>
      </c>
    </row>
    <row r="288" spans="2:51" s="13" customFormat="1" ht="11.25">
      <c r="B288" s="165"/>
      <c r="D288" s="166" t="s">
        <v>167</v>
      </c>
      <c r="E288" s="167" t="s">
        <v>1</v>
      </c>
      <c r="F288" s="168" t="s">
        <v>757</v>
      </c>
      <c r="H288" s="169">
        <v>0.289</v>
      </c>
      <c r="I288" s="170"/>
      <c r="L288" s="165"/>
      <c r="M288" s="171"/>
      <c r="N288" s="172"/>
      <c r="O288" s="172"/>
      <c r="P288" s="172"/>
      <c r="Q288" s="172"/>
      <c r="R288" s="172"/>
      <c r="S288" s="172"/>
      <c r="T288" s="173"/>
      <c r="AT288" s="167" t="s">
        <v>167</v>
      </c>
      <c r="AU288" s="167" t="s">
        <v>85</v>
      </c>
      <c r="AV288" s="13" t="s">
        <v>85</v>
      </c>
      <c r="AW288" s="13" t="s">
        <v>32</v>
      </c>
      <c r="AX288" s="13" t="s">
        <v>76</v>
      </c>
      <c r="AY288" s="167" t="s">
        <v>159</v>
      </c>
    </row>
    <row r="289" spans="2:51" s="14" customFormat="1" ht="11.25">
      <c r="B289" s="174"/>
      <c r="D289" s="166" t="s">
        <v>167</v>
      </c>
      <c r="E289" s="175" t="s">
        <v>1</v>
      </c>
      <c r="F289" s="176" t="s">
        <v>227</v>
      </c>
      <c r="H289" s="177">
        <v>6.5809999999999995</v>
      </c>
      <c r="I289" s="178"/>
      <c r="L289" s="174"/>
      <c r="M289" s="179"/>
      <c r="N289" s="180"/>
      <c r="O289" s="180"/>
      <c r="P289" s="180"/>
      <c r="Q289" s="180"/>
      <c r="R289" s="180"/>
      <c r="S289" s="180"/>
      <c r="T289" s="181"/>
      <c r="AT289" s="175" t="s">
        <v>167</v>
      </c>
      <c r="AU289" s="175" t="s">
        <v>85</v>
      </c>
      <c r="AV289" s="14" t="s">
        <v>165</v>
      </c>
      <c r="AW289" s="14" t="s">
        <v>32</v>
      </c>
      <c r="AX289" s="14" t="s">
        <v>83</v>
      </c>
      <c r="AY289" s="175" t="s">
        <v>159</v>
      </c>
    </row>
    <row r="290" spans="1:65" s="2" customFormat="1" ht="33" customHeight="1">
      <c r="A290" s="33"/>
      <c r="B290" s="150"/>
      <c r="C290" s="151" t="s">
        <v>402</v>
      </c>
      <c r="D290" s="151" t="s">
        <v>161</v>
      </c>
      <c r="E290" s="152" t="s">
        <v>758</v>
      </c>
      <c r="F290" s="153" t="s">
        <v>759</v>
      </c>
      <c r="G290" s="154" t="s">
        <v>325</v>
      </c>
      <c r="H290" s="155">
        <v>20</v>
      </c>
      <c r="I290" s="156"/>
      <c r="J290" s="157">
        <f aca="true" t="shared" si="0" ref="J290:J303">ROUND(I290*H290,2)</f>
        <v>0</v>
      </c>
      <c r="K290" s="158"/>
      <c r="L290" s="34"/>
      <c r="M290" s="159" t="s">
        <v>1</v>
      </c>
      <c r="N290" s="160" t="s">
        <v>41</v>
      </c>
      <c r="O290" s="59"/>
      <c r="P290" s="161">
        <f aca="true" t="shared" si="1" ref="P290:P303">O290*H290</f>
        <v>0</v>
      </c>
      <c r="Q290" s="161">
        <v>0.02628</v>
      </c>
      <c r="R290" s="161">
        <f aca="true" t="shared" si="2" ref="R290:R303">Q290*H290</f>
        <v>0.5256000000000001</v>
      </c>
      <c r="S290" s="161">
        <v>0</v>
      </c>
      <c r="T290" s="162">
        <f aca="true" t="shared" si="3" ref="T290:T303"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3" t="s">
        <v>165</v>
      </c>
      <c r="AT290" s="163" t="s">
        <v>161</v>
      </c>
      <c r="AU290" s="163" t="s">
        <v>85</v>
      </c>
      <c r="AY290" s="18" t="s">
        <v>159</v>
      </c>
      <c r="BE290" s="164">
        <f aca="true" t="shared" si="4" ref="BE290:BE303">IF(N290="základní",J290,0)</f>
        <v>0</v>
      </c>
      <c r="BF290" s="164">
        <f aca="true" t="shared" si="5" ref="BF290:BF303">IF(N290="snížená",J290,0)</f>
        <v>0</v>
      </c>
      <c r="BG290" s="164">
        <f aca="true" t="shared" si="6" ref="BG290:BG303">IF(N290="zákl. přenesená",J290,0)</f>
        <v>0</v>
      </c>
      <c r="BH290" s="164">
        <f aca="true" t="shared" si="7" ref="BH290:BH303">IF(N290="sníž. přenesená",J290,0)</f>
        <v>0</v>
      </c>
      <c r="BI290" s="164">
        <f aca="true" t="shared" si="8" ref="BI290:BI303">IF(N290="nulová",J290,0)</f>
        <v>0</v>
      </c>
      <c r="BJ290" s="18" t="s">
        <v>83</v>
      </c>
      <c r="BK290" s="164">
        <f aca="true" t="shared" si="9" ref="BK290:BK303">ROUND(I290*H290,2)</f>
        <v>0</v>
      </c>
      <c r="BL290" s="18" t="s">
        <v>165</v>
      </c>
      <c r="BM290" s="163" t="s">
        <v>760</v>
      </c>
    </row>
    <row r="291" spans="1:65" s="2" customFormat="1" ht="33" customHeight="1">
      <c r="A291" s="33"/>
      <c r="B291" s="150"/>
      <c r="C291" s="151" t="s">
        <v>407</v>
      </c>
      <c r="D291" s="151" t="s">
        <v>161</v>
      </c>
      <c r="E291" s="152" t="s">
        <v>761</v>
      </c>
      <c r="F291" s="153" t="s">
        <v>762</v>
      </c>
      <c r="G291" s="154" t="s">
        <v>325</v>
      </c>
      <c r="H291" s="155">
        <v>2</v>
      </c>
      <c r="I291" s="156"/>
      <c r="J291" s="157">
        <f t="shared" si="0"/>
        <v>0</v>
      </c>
      <c r="K291" s="158"/>
      <c r="L291" s="34"/>
      <c r="M291" s="159" t="s">
        <v>1</v>
      </c>
      <c r="N291" s="160" t="s">
        <v>41</v>
      </c>
      <c r="O291" s="59"/>
      <c r="P291" s="161">
        <f t="shared" si="1"/>
        <v>0</v>
      </c>
      <c r="Q291" s="161">
        <v>0.03428</v>
      </c>
      <c r="R291" s="161">
        <f t="shared" si="2"/>
        <v>0.06856</v>
      </c>
      <c r="S291" s="161">
        <v>0</v>
      </c>
      <c r="T291" s="162">
        <f t="shared" si="3"/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165</v>
      </c>
      <c r="AT291" s="163" t="s">
        <v>161</v>
      </c>
      <c r="AU291" s="163" t="s">
        <v>85</v>
      </c>
      <c r="AY291" s="18" t="s">
        <v>159</v>
      </c>
      <c r="BE291" s="164">
        <f t="shared" si="4"/>
        <v>0</v>
      </c>
      <c r="BF291" s="164">
        <f t="shared" si="5"/>
        <v>0</v>
      </c>
      <c r="BG291" s="164">
        <f t="shared" si="6"/>
        <v>0</v>
      </c>
      <c r="BH291" s="164">
        <f t="shared" si="7"/>
        <v>0</v>
      </c>
      <c r="BI291" s="164">
        <f t="shared" si="8"/>
        <v>0</v>
      </c>
      <c r="BJ291" s="18" t="s">
        <v>83</v>
      </c>
      <c r="BK291" s="164">
        <f t="shared" si="9"/>
        <v>0</v>
      </c>
      <c r="BL291" s="18" t="s">
        <v>165</v>
      </c>
      <c r="BM291" s="163" t="s">
        <v>763</v>
      </c>
    </row>
    <row r="292" spans="1:65" s="2" customFormat="1" ht="33" customHeight="1">
      <c r="A292" s="33"/>
      <c r="B292" s="150"/>
      <c r="C292" s="151" t="s">
        <v>415</v>
      </c>
      <c r="D292" s="151" t="s">
        <v>161</v>
      </c>
      <c r="E292" s="152" t="s">
        <v>764</v>
      </c>
      <c r="F292" s="153" t="s">
        <v>765</v>
      </c>
      <c r="G292" s="154" t="s">
        <v>325</v>
      </c>
      <c r="H292" s="155">
        <v>1</v>
      </c>
      <c r="I292" s="156"/>
      <c r="J292" s="157">
        <f t="shared" si="0"/>
        <v>0</v>
      </c>
      <c r="K292" s="158"/>
      <c r="L292" s="34"/>
      <c r="M292" s="159" t="s">
        <v>1</v>
      </c>
      <c r="N292" s="160" t="s">
        <v>41</v>
      </c>
      <c r="O292" s="59"/>
      <c r="P292" s="161">
        <f t="shared" si="1"/>
        <v>0</v>
      </c>
      <c r="Q292" s="161">
        <v>0.05528</v>
      </c>
      <c r="R292" s="161">
        <f t="shared" si="2"/>
        <v>0.05528</v>
      </c>
      <c r="S292" s="161">
        <v>0</v>
      </c>
      <c r="T292" s="162">
        <f t="shared" si="3"/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3" t="s">
        <v>165</v>
      </c>
      <c r="AT292" s="163" t="s">
        <v>161</v>
      </c>
      <c r="AU292" s="163" t="s">
        <v>85</v>
      </c>
      <c r="AY292" s="18" t="s">
        <v>159</v>
      </c>
      <c r="BE292" s="164">
        <f t="shared" si="4"/>
        <v>0</v>
      </c>
      <c r="BF292" s="164">
        <f t="shared" si="5"/>
        <v>0</v>
      </c>
      <c r="BG292" s="164">
        <f t="shared" si="6"/>
        <v>0</v>
      </c>
      <c r="BH292" s="164">
        <f t="shared" si="7"/>
        <v>0</v>
      </c>
      <c r="BI292" s="164">
        <f t="shared" si="8"/>
        <v>0</v>
      </c>
      <c r="BJ292" s="18" t="s">
        <v>83</v>
      </c>
      <c r="BK292" s="164">
        <f t="shared" si="9"/>
        <v>0</v>
      </c>
      <c r="BL292" s="18" t="s">
        <v>165</v>
      </c>
      <c r="BM292" s="163" t="s">
        <v>766</v>
      </c>
    </row>
    <row r="293" spans="1:65" s="2" customFormat="1" ht="33" customHeight="1">
      <c r="A293" s="33"/>
      <c r="B293" s="150"/>
      <c r="C293" s="151" t="s">
        <v>419</v>
      </c>
      <c r="D293" s="151" t="s">
        <v>161</v>
      </c>
      <c r="E293" s="152" t="s">
        <v>767</v>
      </c>
      <c r="F293" s="153" t="s">
        <v>768</v>
      </c>
      <c r="G293" s="154" t="s">
        <v>325</v>
      </c>
      <c r="H293" s="155">
        <v>1</v>
      </c>
      <c r="I293" s="156"/>
      <c r="J293" s="157">
        <f t="shared" si="0"/>
        <v>0</v>
      </c>
      <c r="K293" s="158"/>
      <c r="L293" s="34"/>
      <c r="M293" s="159" t="s">
        <v>1</v>
      </c>
      <c r="N293" s="160" t="s">
        <v>41</v>
      </c>
      <c r="O293" s="59"/>
      <c r="P293" s="161">
        <f t="shared" si="1"/>
        <v>0</v>
      </c>
      <c r="Q293" s="161">
        <v>0.03235</v>
      </c>
      <c r="R293" s="161">
        <f t="shared" si="2"/>
        <v>0.03235</v>
      </c>
      <c r="S293" s="161">
        <v>0</v>
      </c>
      <c r="T293" s="162">
        <f t="shared" si="3"/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165</v>
      </c>
      <c r="AT293" s="163" t="s">
        <v>161</v>
      </c>
      <c r="AU293" s="163" t="s">
        <v>85</v>
      </c>
      <c r="AY293" s="18" t="s">
        <v>159</v>
      </c>
      <c r="BE293" s="164">
        <f t="shared" si="4"/>
        <v>0</v>
      </c>
      <c r="BF293" s="164">
        <f t="shared" si="5"/>
        <v>0</v>
      </c>
      <c r="BG293" s="164">
        <f t="shared" si="6"/>
        <v>0</v>
      </c>
      <c r="BH293" s="164">
        <f t="shared" si="7"/>
        <v>0</v>
      </c>
      <c r="BI293" s="164">
        <f t="shared" si="8"/>
        <v>0</v>
      </c>
      <c r="BJ293" s="18" t="s">
        <v>83</v>
      </c>
      <c r="BK293" s="164">
        <f t="shared" si="9"/>
        <v>0</v>
      </c>
      <c r="BL293" s="18" t="s">
        <v>165</v>
      </c>
      <c r="BM293" s="163" t="s">
        <v>769</v>
      </c>
    </row>
    <row r="294" spans="1:65" s="2" customFormat="1" ht="33" customHeight="1">
      <c r="A294" s="33"/>
      <c r="B294" s="150"/>
      <c r="C294" s="151" t="s">
        <v>421</v>
      </c>
      <c r="D294" s="151" t="s">
        <v>161</v>
      </c>
      <c r="E294" s="152" t="s">
        <v>770</v>
      </c>
      <c r="F294" s="153" t="s">
        <v>771</v>
      </c>
      <c r="G294" s="154" t="s">
        <v>325</v>
      </c>
      <c r="H294" s="155">
        <v>16</v>
      </c>
      <c r="I294" s="156"/>
      <c r="J294" s="157">
        <f t="shared" si="0"/>
        <v>0</v>
      </c>
      <c r="K294" s="158"/>
      <c r="L294" s="34"/>
      <c r="M294" s="159" t="s">
        <v>1</v>
      </c>
      <c r="N294" s="160" t="s">
        <v>41</v>
      </c>
      <c r="O294" s="59"/>
      <c r="P294" s="161">
        <f t="shared" si="1"/>
        <v>0</v>
      </c>
      <c r="Q294" s="161">
        <v>0.03963</v>
      </c>
      <c r="R294" s="161">
        <f t="shared" si="2"/>
        <v>0.63408</v>
      </c>
      <c r="S294" s="161">
        <v>0</v>
      </c>
      <c r="T294" s="162">
        <f t="shared" si="3"/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3" t="s">
        <v>165</v>
      </c>
      <c r="AT294" s="163" t="s">
        <v>161</v>
      </c>
      <c r="AU294" s="163" t="s">
        <v>85</v>
      </c>
      <c r="AY294" s="18" t="s">
        <v>159</v>
      </c>
      <c r="BE294" s="164">
        <f t="shared" si="4"/>
        <v>0</v>
      </c>
      <c r="BF294" s="164">
        <f t="shared" si="5"/>
        <v>0</v>
      </c>
      <c r="BG294" s="164">
        <f t="shared" si="6"/>
        <v>0</v>
      </c>
      <c r="BH294" s="164">
        <f t="shared" si="7"/>
        <v>0</v>
      </c>
      <c r="BI294" s="164">
        <f t="shared" si="8"/>
        <v>0</v>
      </c>
      <c r="BJ294" s="18" t="s">
        <v>83</v>
      </c>
      <c r="BK294" s="164">
        <f t="shared" si="9"/>
        <v>0</v>
      </c>
      <c r="BL294" s="18" t="s">
        <v>165</v>
      </c>
      <c r="BM294" s="163" t="s">
        <v>772</v>
      </c>
    </row>
    <row r="295" spans="1:65" s="2" customFormat="1" ht="33" customHeight="1">
      <c r="A295" s="33"/>
      <c r="B295" s="150"/>
      <c r="C295" s="151" t="s">
        <v>425</v>
      </c>
      <c r="D295" s="151" t="s">
        <v>161</v>
      </c>
      <c r="E295" s="152" t="s">
        <v>773</v>
      </c>
      <c r="F295" s="153" t="s">
        <v>774</v>
      </c>
      <c r="G295" s="154" t="s">
        <v>325</v>
      </c>
      <c r="H295" s="155">
        <v>12</v>
      </c>
      <c r="I295" s="156"/>
      <c r="J295" s="157">
        <f t="shared" si="0"/>
        <v>0</v>
      </c>
      <c r="K295" s="158"/>
      <c r="L295" s="34"/>
      <c r="M295" s="159" t="s">
        <v>1</v>
      </c>
      <c r="N295" s="160" t="s">
        <v>41</v>
      </c>
      <c r="O295" s="59"/>
      <c r="P295" s="161">
        <f t="shared" si="1"/>
        <v>0</v>
      </c>
      <c r="Q295" s="161">
        <v>0.05263</v>
      </c>
      <c r="R295" s="161">
        <f t="shared" si="2"/>
        <v>0.63156</v>
      </c>
      <c r="S295" s="161">
        <v>0</v>
      </c>
      <c r="T295" s="162">
        <f t="shared" si="3"/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3" t="s">
        <v>165</v>
      </c>
      <c r="AT295" s="163" t="s">
        <v>161</v>
      </c>
      <c r="AU295" s="163" t="s">
        <v>85</v>
      </c>
      <c r="AY295" s="18" t="s">
        <v>159</v>
      </c>
      <c r="BE295" s="164">
        <f t="shared" si="4"/>
        <v>0</v>
      </c>
      <c r="BF295" s="164">
        <f t="shared" si="5"/>
        <v>0</v>
      </c>
      <c r="BG295" s="164">
        <f t="shared" si="6"/>
        <v>0</v>
      </c>
      <c r="BH295" s="164">
        <f t="shared" si="7"/>
        <v>0</v>
      </c>
      <c r="BI295" s="164">
        <f t="shared" si="8"/>
        <v>0</v>
      </c>
      <c r="BJ295" s="18" t="s">
        <v>83</v>
      </c>
      <c r="BK295" s="164">
        <f t="shared" si="9"/>
        <v>0</v>
      </c>
      <c r="BL295" s="18" t="s">
        <v>165</v>
      </c>
      <c r="BM295" s="163" t="s">
        <v>775</v>
      </c>
    </row>
    <row r="296" spans="1:65" s="2" customFormat="1" ht="33" customHeight="1">
      <c r="A296" s="33"/>
      <c r="B296" s="150"/>
      <c r="C296" s="151" t="s">
        <v>430</v>
      </c>
      <c r="D296" s="151" t="s">
        <v>161</v>
      </c>
      <c r="E296" s="152" t="s">
        <v>776</v>
      </c>
      <c r="F296" s="153" t="s">
        <v>777</v>
      </c>
      <c r="G296" s="154" t="s">
        <v>325</v>
      </c>
      <c r="H296" s="155">
        <v>7</v>
      </c>
      <c r="I296" s="156"/>
      <c r="J296" s="157">
        <f t="shared" si="0"/>
        <v>0</v>
      </c>
      <c r="K296" s="158"/>
      <c r="L296" s="34"/>
      <c r="M296" s="159" t="s">
        <v>1</v>
      </c>
      <c r="N296" s="160" t="s">
        <v>41</v>
      </c>
      <c r="O296" s="59"/>
      <c r="P296" s="161">
        <f t="shared" si="1"/>
        <v>0</v>
      </c>
      <c r="Q296" s="161">
        <v>0.03863</v>
      </c>
      <c r="R296" s="161">
        <f t="shared" si="2"/>
        <v>0.27041</v>
      </c>
      <c r="S296" s="161">
        <v>0</v>
      </c>
      <c r="T296" s="162">
        <f t="shared" si="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165</v>
      </c>
      <c r="AT296" s="163" t="s">
        <v>161</v>
      </c>
      <c r="AU296" s="163" t="s">
        <v>85</v>
      </c>
      <c r="AY296" s="18" t="s">
        <v>159</v>
      </c>
      <c r="BE296" s="164">
        <f t="shared" si="4"/>
        <v>0</v>
      </c>
      <c r="BF296" s="164">
        <f t="shared" si="5"/>
        <v>0</v>
      </c>
      <c r="BG296" s="164">
        <f t="shared" si="6"/>
        <v>0</v>
      </c>
      <c r="BH296" s="164">
        <f t="shared" si="7"/>
        <v>0</v>
      </c>
      <c r="BI296" s="164">
        <f t="shared" si="8"/>
        <v>0</v>
      </c>
      <c r="BJ296" s="18" t="s">
        <v>83</v>
      </c>
      <c r="BK296" s="164">
        <f t="shared" si="9"/>
        <v>0</v>
      </c>
      <c r="BL296" s="18" t="s">
        <v>165</v>
      </c>
      <c r="BM296" s="163" t="s">
        <v>778</v>
      </c>
    </row>
    <row r="297" spans="1:65" s="2" customFormat="1" ht="21.75" customHeight="1">
      <c r="A297" s="33"/>
      <c r="B297" s="150"/>
      <c r="C297" s="151" t="s">
        <v>434</v>
      </c>
      <c r="D297" s="151" t="s">
        <v>161</v>
      </c>
      <c r="E297" s="152" t="s">
        <v>779</v>
      </c>
      <c r="F297" s="153" t="s">
        <v>780</v>
      </c>
      <c r="G297" s="154" t="s">
        <v>325</v>
      </c>
      <c r="H297" s="155">
        <v>2</v>
      </c>
      <c r="I297" s="156"/>
      <c r="J297" s="157">
        <f t="shared" si="0"/>
        <v>0</v>
      </c>
      <c r="K297" s="158"/>
      <c r="L297" s="34"/>
      <c r="M297" s="159" t="s">
        <v>1</v>
      </c>
      <c r="N297" s="160" t="s">
        <v>41</v>
      </c>
      <c r="O297" s="59"/>
      <c r="P297" s="161">
        <f t="shared" si="1"/>
        <v>0</v>
      </c>
      <c r="Q297" s="161">
        <v>0.03132</v>
      </c>
      <c r="R297" s="161">
        <f t="shared" si="2"/>
        <v>0.06264</v>
      </c>
      <c r="S297" s="161">
        <v>0</v>
      </c>
      <c r="T297" s="162">
        <f t="shared" si="3"/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3" t="s">
        <v>165</v>
      </c>
      <c r="AT297" s="163" t="s">
        <v>161</v>
      </c>
      <c r="AU297" s="163" t="s">
        <v>85</v>
      </c>
      <c r="AY297" s="18" t="s">
        <v>159</v>
      </c>
      <c r="BE297" s="164">
        <f t="shared" si="4"/>
        <v>0</v>
      </c>
      <c r="BF297" s="164">
        <f t="shared" si="5"/>
        <v>0</v>
      </c>
      <c r="BG297" s="164">
        <f t="shared" si="6"/>
        <v>0</v>
      </c>
      <c r="BH297" s="164">
        <f t="shared" si="7"/>
        <v>0</v>
      </c>
      <c r="BI297" s="164">
        <f t="shared" si="8"/>
        <v>0</v>
      </c>
      <c r="BJ297" s="18" t="s">
        <v>83</v>
      </c>
      <c r="BK297" s="164">
        <f t="shared" si="9"/>
        <v>0</v>
      </c>
      <c r="BL297" s="18" t="s">
        <v>165</v>
      </c>
      <c r="BM297" s="163" t="s">
        <v>781</v>
      </c>
    </row>
    <row r="298" spans="1:65" s="2" customFormat="1" ht="21.75" customHeight="1">
      <c r="A298" s="33"/>
      <c r="B298" s="150"/>
      <c r="C298" s="151" t="s">
        <v>436</v>
      </c>
      <c r="D298" s="151" t="s">
        <v>161</v>
      </c>
      <c r="E298" s="152" t="s">
        <v>782</v>
      </c>
      <c r="F298" s="153" t="s">
        <v>783</v>
      </c>
      <c r="G298" s="154" t="s">
        <v>325</v>
      </c>
      <c r="H298" s="155">
        <v>21</v>
      </c>
      <c r="I298" s="156"/>
      <c r="J298" s="157">
        <f t="shared" si="0"/>
        <v>0</v>
      </c>
      <c r="K298" s="158"/>
      <c r="L298" s="34"/>
      <c r="M298" s="159" t="s">
        <v>1</v>
      </c>
      <c r="N298" s="160" t="s">
        <v>41</v>
      </c>
      <c r="O298" s="59"/>
      <c r="P298" s="161">
        <f t="shared" si="1"/>
        <v>0</v>
      </c>
      <c r="Q298" s="161">
        <v>0.04555</v>
      </c>
      <c r="R298" s="161">
        <f t="shared" si="2"/>
        <v>0.95655</v>
      </c>
      <c r="S298" s="161">
        <v>0</v>
      </c>
      <c r="T298" s="162">
        <f t="shared" si="3"/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165</v>
      </c>
      <c r="AT298" s="163" t="s">
        <v>161</v>
      </c>
      <c r="AU298" s="163" t="s">
        <v>85</v>
      </c>
      <c r="AY298" s="18" t="s">
        <v>159</v>
      </c>
      <c r="BE298" s="164">
        <f t="shared" si="4"/>
        <v>0</v>
      </c>
      <c r="BF298" s="164">
        <f t="shared" si="5"/>
        <v>0</v>
      </c>
      <c r="BG298" s="164">
        <f t="shared" si="6"/>
        <v>0</v>
      </c>
      <c r="BH298" s="164">
        <f t="shared" si="7"/>
        <v>0</v>
      </c>
      <c r="BI298" s="164">
        <f t="shared" si="8"/>
        <v>0</v>
      </c>
      <c r="BJ298" s="18" t="s">
        <v>83</v>
      </c>
      <c r="BK298" s="164">
        <f t="shared" si="9"/>
        <v>0</v>
      </c>
      <c r="BL298" s="18" t="s">
        <v>165</v>
      </c>
      <c r="BM298" s="163" t="s">
        <v>784</v>
      </c>
    </row>
    <row r="299" spans="1:65" s="2" customFormat="1" ht="21.75" customHeight="1">
      <c r="A299" s="33"/>
      <c r="B299" s="150"/>
      <c r="C299" s="151" t="s">
        <v>441</v>
      </c>
      <c r="D299" s="151" t="s">
        <v>161</v>
      </c>
      <c r="E299" s="152" t="s">
        <v>785</v>
      </c>
      <c r="F299" s="153" t="s">
        <v>786</v>
      </c>
      <c r="G299" s="154" t="s">
        <v>325</v>
      </c>
      <c r="H299" s="155">
        <v>6</v>
      </c>
      <c r="I299" s="156"/>
      <c r="J299" s="157">
        <f t="shared" si="0"/>
        <v>0</v>
      </c>
      <c r="K299" s="158"/>
      <c r="L299" s="34"/>
      <c r="M299" s="159" t="s">
        <v>1</v>
      </c>
      <c r="N299" s="160" t="s">
        <v>41</v>
      </c>
      <c r="O299" s="59"/>
      <c r="P299" s="161">
        <f t="shared" si="1"/>
        <v>0</v>
      </c>
      <c r="Q299" s="161">
        <v>0.05455</v>
      </c>
      <c r="R299" s="161">
        <f t="shared" si="2"/>
        <v>0.32730000000000004</v>
      </c>
      <c r="S299" s="161">
        <v>0</v>
      </c>
      <c r="T299" s="162">
        <f t="shared" si="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165</v>
      </c>
      <c r="AT299" s="163" t="s">
        <v>161</v>
      </c>
      <c r="AU299" s="163" t="s">
        <v>85</v>
      </c>
      <c r="AY299" s="18" t="s">
        <v>159</v>
      </c>
      <c r="BE299" s="164">
        <f t="shared" si="4"/>
        <v>0</v>
      </c>
      <c r="BF299" s="164">
        <f t="shared" si="5"/>
        <v>0</v>
      </c>
      <c r="BG299" s="164">
        <f t="shared" si="6"/>
        <v>0</v>
      </c>
      <c r="BH299" s="164">
        <f t="shared" si="7"/>
        <v>0</v>
      </c>
      <c r="BI299" s="164">
        <f t="shared" si="8"/>
        <v>0</v>
      </c>
      <c r="BJ299" s="18" t="s">
        <v>83</v>
      </c>
      <c r="BK299" s="164">
        <f t="shared" si="9"/>
        <v>0</v>
      </c>
      <c r="BL299" s="18" t="s">
        <v>165</v>
      </c>
      <c r="BM299" s="163" t="s">
        <v>787</v>
      </c>
    </row>
    <row r="300" spans="1:65" s="2" customFormat="1" ht="21.75" customHeight="1">
      <c r="A300" s="33"/>
      <c r="B300" s="150"/>
      <c r="C300" s="151" t="s">
        <v>443</v>
      </c>
      <c r="D300" s="151" t="s">
        <v>161</v>
      </c>
      <c r="E300" s="152" t="s">
        <v>788</v>
      </c>
      <c r="F300" s="153" t="s">
        <v>789</v>
      </c>
      <c r="G300" s="154" t="s">
        <v>325</v>
      </c>
      <c r="H300" s="155">
        <v>16</v>
      </c>
      <c r="I300" s="156"/>
      <c r="J300" s="157">
        <f t="shared" si="0"/>
        <v>0</v>
      </c>
      <c r="K300" s="158"/>
      <c r="L300" s="34"/>
      <c r="M300" s="159" t="s">
        <v>1</v>
      </c>
      <c r="N300" s="160" t="s">
        <v>41</v>
      </c>
      <c r="O300" s="59"/>
      <c r="P300" s="161">
        <f t="shared" si="1"/>
        <v>0</v>
      </c>
      <c r="Q300" s="161">
        <v>0.06355</v>
      </c>
      <c r="R300" s="161">
        <f t="shared" si="2"/>
        <v>1.0168</v>
      </c>
      <c r="S300" s="161">
        <v>0</v>
      </c>
      <c r="T300" s="162">
        <f t="shared" si="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165</v>
      </c>
      <c r="AT300" s="163" t="s">
        <v>161</v>
      </c>
      <c r="AU300" s="163" t="s">
        <v>85</v>
      </c>
      <c r="AY300" s="18" t="s">
        <v>159</v>
      </c>
      <c r="BE300" s="164">
        <f t="shared" si="4"/>
        <v>0</v>
      </c>
      <c r="BF300" s="164">
        <f t="shared" si="5"/>
        <v>0</v>
      </c>
      <c r="BG300" s="164">
        <f t="shared" si="6"/>
        <v>0</v>
      </c>
      <c r="BH300" s="164">
        <f t="shared" si="7"/>
        <v>0</v>
      </c>
      <c r="BI300" s="164">
        <f t="shared" si="8"/>
        <v>0</v>
      </c>
      <c r="BJ300" s="18" t="s">
        <v>83</v>
      </c>
      <c r="BK300" s="164">
        <f t="shared" si="9"/>
        <v>0</v>
      </c>
      <c r="BL300" s="18" t="s">
        <v>165</v>
      </c>
      <c r="BM300" s="163" t="s">
        <v>790</v>
      </c>
    </row>
    <row r="301" spans="1:65" s="2" customFormat="1" ht="21.75" customHeight="1">
      <c r="A301" s="33"/>
      <c r="B301" s="150"/>
      <c r="C301" s="151" t="s">
        <v>449</v>
      </c>
      <c r="D301" s="151" t="s">
        <v>161</v>
      </c>
      <c r="E301" s="152" t="s">
        <v>791</v>
      </c>
      <c r="F301" s="153" t="s">
        <v>792</v>
      </c>
      <c r="G301" s="154" t="s">
        <v>325</v>
      </c>
      <c r="H301" s="155">
        <v>1</v>
      </c>
      <c r="I301" s="156"/>
      <c r="J301" s="157">
        <f t="shared" si="0"/>
        <v>0</v>
      </c>
      <c r="K301" s="158"/>
      <c r="L301" s="34"/>
      <c r="M301" s="159" t="s">
        <v>1</v>
      </c>
      <c r="N301" s="160" t="s">
        <v>41</v>
      </c>
      <c r="O301" s="59"/>
      <c r="P301" s="161">
        <f t="shared" si="1"/>
        <v>0</v>
      </c>
      <c r="Q301" s="161">
        <v>0.09105</v>
      </c>
      <c r="R301" s="161">
        <f t="shared" si="2"/>
        <v>0.09105</v>
      </c>
      <c r="S301" s="161">
        <v>0</v>
      </c>
      <c r="T301" s="162">
        <f t="shared" si="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165</v>
      </c>
      <c r="AT301" s="163" t="s">
        <v>161</v>
      </c>
      <c r="AU301" s="163" t="s">
        <v>85</v>
      </c>
      <c r="AY301" s="18" t="s">
        <v>159</v>
      </c>
      <c r="BE301" s="164">
        <f t="shared" si="4"/>
        <v>0</v>
      </c>
      <c r="BF301" s="164">
        <f t="shared" si="5"/>
        <v>0</v>
      </c>
      <c r="BG301" s="164">
        <f t="shared" si="6"/>
        <v>0</v>
      </c>
      <c r="BH301" s="164">
        <f t="shared" si="7"/>
        <v>0</v>
      </c>
      <c r="BI301" s="164">
        <f t="shared" si="8"/>
        <v>0</v>
      </c>
      <c r="BJ301" s="18" t="s">
        <v>83</v>
      </c>
      <c r="BK301" s="164">
        <f t="shared" si="9"/>
        <v>0</v>
      </c>
      <c r="BL301" s="18" t="s">
        <v>165</v>
      </c>
      <c r="BM301" s="163" t="s">
        <v>793</v>
      </c>
    </row>
    <row r="302" spans="1:65" s="2" customFormat="1" ht="21.75" customHeight="1">
      <c r="A302" s="33"/>
      <c r="B302" s="150"/>
      <c r="C302" s="151" t="s">
        <v>455</v>
      </c>
      <c r="D302" s="151" t="s">
        <v>161</v>
      </c>
      <c r="E302" s="152" t="s">
        <v>794</v>
      </c>
      <c r="F302" s="153" t="s">
        <v>795</v>
      </c>
      <c r="G302" s="154" t="s">
        <v>325</v>
      </c>
      <c r="H302" s="155">
        <v>10</v>
      </c>
      <c r="I302" s="156"/>
      <c r="J302" s="157">
        <f t="shared" si="0"/>
        <v>0</v>
      </c>
      <c r="K302" s="158"/>
      <c r="L302" s="34"/>
      <c r="M302" s="159" t="s">
        <v>1</v>
      </c>
      <c r="N302" s="160" t="s">
        <v>41</v>
      </c>
      <c r="O302" s="59"/>
      <c r="P302" s="161">
        <f t="shared" si="1"/>
        <v>0</v>
      </c>
      <c r="Q302" s="161">
        <v>0.11805</v>
      </c>
      <c r="R302" s="161">
        <f t="shared" si="2"/>
        <v>1.1805</v>
      </c>
      <c r="S302" s="161">
        <v>0</v>
      </c>
      <c r="T302" s="162">
        <f t="shared" si="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165</v>
      </c>
      <c r="AT302" s="163" t="s">
        <v>161</v>
      </c>
      <c r="AU302" s="163" t="s">
        <v>85</v>
      </c>
      <c r="AY302" s="18" t="s">
        <v>159</v>
      </c>
      <c r="BE302" s="164">
        <f t="shared" si="4"/>
        <v>0</v>
      </c>
      <c r="BF302" s="164">
        <f t="shared" si="5"/>
        <v>0</v>
      </c>
      <c r="BG302" s="164">
        <f t="shared" si="6"/>
        <v>0</v>
      </c>
      <c r="BH302" s="164">
        <f t="shared" si="7"/>
        <v>0</v>
      </c>
      <c r="BI302" s="164">
        <f t="shared" si="8"/>
        <v>0</v>
      </c>
      <c r="BJ302" s="18" t="s">
        <v>83</v>
      </c>
      <c r="BK302" s="164">
        <f t="shared" si="9"/>
        <v>0</v>
      </c>
      <c r="BL302" s="18" t="s">
        <v>165</v>
      </c>
      <c r="BM302" s="163" t="s">
        <v>796</v>
      </c>
    </row>
    <row r="303" spans="1:65" s="2" customFormat="1" ht="33" customHeight="1">
      <c r="A303" s="33"/>
      <c r="B303" s="150"/>
      <c r="C303" s="151" t="s">
        <v>462</v>
      </c>
      <c r="D303" s="151" t="s">
        <v>161</v>
      </c>
      <c r="E303" s="152" t="s">
        <v>797</v>
      </c>
      <c r="F303" s="153" t="s">
        <v>798</v>
      </c>
      <c r="G303" s="154" t="s">
        <v>204</v>
      </c>
      <c r="H303" s="155">
        <v>0.295</v>
      </c>
      <c r="I303" s="156"/>
      <c r="J303" s="157">
        <f t="shared" si="0"/>
        <v>0</v>
      </c>
      <c r="K303" s="158"/>
      <c r="L303" s="34"/>
      <c r="M303" s="159" t="s">
        <v>1</v>
      </c>
      <c r="N303" s="160" t="s">
        <v>41</v>
      </c>
      <c r="O303" s="59"/>
      <c r="P303" s="161">
        <f t="shared" si="1"/>
        <v>0</v>
      </c>
      <c r="Q303" s="161">
        <v>0.01954</v>
      </c>
      <c r="R303" s="161">
        <f t="shared" si="2"/>
        <v>0.005764299999999999</v>
      </c>
      <c r="S303" s="161">
        <v>0</v>
      </c>
      <c r="T303" s="162">
        <f t="shared" si="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165</v>
      </c>
      <c r="AT303" s="163" t="s">
        <v>161</v>
      </c>
      <c r="AU303" s="163" t="s">
        <v>85</v>
      </c>
      <c r="AY303" s="18" t="s">
        <v>159</v>
      </c>
      <c r="BE303" s="164">
        <f t="shared" si="4"/>
        <v>0</v>
      </c>
      <c r="BF303" s="164">
        <f t="shared" si="5"/>
        <v>0</v>
      </c>
      <c r="BG303" s="164">
        <f t="shared" si="6"/>
        <v>0</v>
      </c>
      <c r="BH303" s="164">
        <f t="shared" si="7"/>
        <v>0</v>
      </c>
      <c r="BI303" s="164">
        <f t="shared" si="8"/>
        <v>0</v>
      </c>
      <c r="BJ303" s="18" t="s">
        <v>83</v>
      </c>
      <c r="BK303" s="164">
        <f t="shared" si="9"/>
        <v>0</v>
      </c>
      <c r="BL303" s="18" t="s">
        <v>165</v>
      </c>
      <c r="BM303" s="163" t="s">
        <v>799</v>
      </c>
    </row>
    <row r="304" spans="2:51" s="13" customFormat="1" ht="11.25">
      <c r="B304" s="165"/>
      <c r="D304" s="166" t="s">
        <v>167</v>
      </c>
      <c r="E304" s="167" t="s">
        <v>1</v>
      </c>
      <c r="F304" s="168" t="s">
        <v>800</v>
      </c>
      <c r="H304" s="169">
        <v>0.019</v>
      </c>
      <c r="I304" s="170"/>
      <c r="L304" s="165"/>
      <c r="M304" s="171"/>
      <c r="N304" s="172"/>
      <c r="O304" s="172"/>
      <c r="P304" s="172"/>
      <c r="Q304" s="172"/>
      <c r="R304" s="172"/>
      <c r="S304" s="172"/>
      <c r="T304" s="173"/>
      <c r="AT304" s="167" t="s">
        <v>167</v>
      </c>
      <c r="AU304" s="167" t="s">
        <v>85</v>
      </c>
      <c r="AV304" s="13" t="s">
        <v>85</v>
      </c>
      <c r="AW304" s="13" t="s">
        <v>32</v>
      </c>
      <c r="AX304" s="13" t="s">
        <v>76</v>
      </c>
      <c r="AY304" s="167" t="s">
        <v>159</v>
      </c>
    </row>
    <row r="305" spans="2:51" s="13" customFormat="1" ht="11.25">
      <c r="B305" s="165"/>
      <c r="D305" s="166" t="s">
        <v>167</v>
      </c>
      <c r="E305" s="167" t="s">
        <v>1</v>
      </c>
      <c r="F305" s="168" t="s">
        <v>801</v>
      </c>
      <c r="H305" s="169">
        <v>0.03</v>
      </c>
      <c r="I305" s="170"/>
      <c r="L305" s="165"/>
      <c r="M305" s="171"/>
      <c r="N305" s="172"/>
      <c r="O305" s="172"/>
      <c r="P305" s="172"/>
      <c r="Q305" s="172"/>
      <c r="R305" s="172"/>
      <c r="S305" s="172"/>
      <c r="T305" s="173"/>
      <c r="AT305" s="167" t="s">
        <v>167</v>
      </c>
      <c r="AU305" s="167" t="s">
        <v>85</v>
      </c>
      <c r="AV305" s="13" t="s">
        <v>85</v>
      </c>
      <c r="AW305" s="13" t="s">
        <v>32</v>
      </c>
      <c r="AX305" s="13" t="s">
        <v>76</v>
      </c>
      <c r="AY305" s="167" t="s">
        <v>159</v>
      </c>
    </row>
    <row r="306" spans="2:51" s="13" customFormat="1" ht="11.25">
      <c r="B306" s="165"/>
      <c r="D306" s="166" t="s">
        <v>167</v>
      </c>
      <c r="E306" s="167" t="s">
        <v>1</v>
      </c>
      <c r="F306" s="168" t="s">
        <v>802</v>
      </c>
      <c r="H306" s="169">
        <v>0.014</v>
      </c>
      <c r="I306" s="170"/>
      <c r="L306" s="165"/>
      <c r="M306" s="171"/>
      <c r="N306" s="172"/>
      <c r="O306" s="172"/>
      <c r="P306" s="172"/>
      <c r="Q306" s="172"/>
      <c r="R306" s="172"/>
      <c r="S306" s="172"/>
      <c r="T306" s="173"/>
      <c r="AT306" s="167" t="s">
        <v>167</v>
      </c>
      <c r="AU306" s="167" t="s">
        <v>85</v>
      </c>
      <c r="AV306" s="13" t="s">
        <v>85</v>
      </c>
      <c r="AW306" s="13" t="s">
        <v>32</v>
      </c>
      <c r="AX306" s="13" t="s">
        <v>76</v>
      </c>
      <c r="AY306" s="167" t="s">
        <v>159</v>
      </c>
    </row>
    <row r="307" spans="2:51" s="13" customFormat="1" ht="11.25">
      <c r="B307" s="165"/>
      <c r="D307" s="166" t="s">
        <v>167</v>
      </c>
      <c r="E307" s="167" t="s">
        <v>1</v>
      </c>
      <c r="F307" s="168" t="s">
        <v>803</v>
      </c>
      <c r="H307" s="169">
        <v>0.18</v>
      </c>
      <c r="I307" s="170"/>
      <c r="L307" s="165"/>
      <c r="M307" s="171"/>
      <c r="N307" s="172"/>
      <c r="O307" s="172"/>
      <c r="P307" s="172"/>
      <c r="Q307" s="172"/>
      <c r="R307" s="172"/>
      <c r="S307" s="172"/>
      <c r="T307" s="173"/>
      <c r="AT307" s="167" t="s">
        <v>167</v>
      </c>
      <c r="AU307" s="167" t="s">
        <v>85</v>
      </c>
      <c r="AV307" s="13" t="s">
        <v>85</v>
      </c>
      <c r="AW307" s="13" t="s">
        <v>32</v>
      </c>
      <c r="AX307" s="13" t="s">
        <v>76</v>
      </c>
      <c r="AY307" s="167" t="s">
        <v>159</v>
      </c>
    </row>
    <row r="308" spans="2:51" s="13" customFormat="1" ht="11.25">
      <c r="B308" s="165"/>
      <c r="D308" s="166" t="s">
        <v>167</v>
      </c>
      <c r="E308" s="167" t="s">
        <v>1</v>
      </c>
      <c r="F308" s="168" t="s">
        <v>804</v>
      </c>
      <c r="H308" s="169">
        <v>0.013</v>
      </c>
      <c r="I308" s="170"/>
      <c r="L308" s="165"/>
      <c r="M308" s="171"/>
      <c r="N308" s="172"/>
      <c r="O308" s="172"/>
      <c r="P308" s="172"/>
      <c r="Q308" s="172"/>
      <c r="R308" s="172"/>
      <c r="S308" s="172"/>
      <c r="T308" s="173"/>
      <c r="AT308" s="167" t="s">
        <v>167</v>
      </c>
      <c r="AU308" s="167" t="s">
        <v>85</v>
      </c>
      <c r="AV308" s="13" t="s">
        <v>85</v>
      </c>
      <c r="AW308" s="13" t="s">
        <v>32</v>
      </c>
      <c r="AX308" s="13" t="s">
        <v>76</v>
      </c>
      <c r="AY308" s="167" t="s">
        <v>159</v>
      </c>
    </row>
    <row r="309" spans="2:51" s="13" customFormat="1" ht="11.25">
      <c r="B309" s="165"/>
      <c r="D309" s="166" t="s">
        <v>167</v>
      </c>
      <c r="E309" s="167" t="s">
        <v>1</v>
      </c>
      <c r="F309" s="168" t="s">
        <v>805</v>
      </c>
      <c r="H309" s="169">
        <v>0.039</v>
      </c>
      <c r="I309" s="170"/>
      <c r="L309" s="165"/>
      <c r="M309" s="171"/>
      <c r="N309" s="172"/>
      <c r="O309" s="172"/>
      <c r="P309" s="172"/>
      <c r="Q309" s="172"/>
      <c r="R309" s="172"/>
      <c r="S309" s="172"/>
      <c r="T309" s="173"/>
      <c r="AT309" s="167" t="s">
        <v>167</v>
      </c>
      <c r="AU309" s="167" t="s">
        <v>85</v>
      </c>
      <c r="AV309" s="13" t="s">
        <v>85</v>
      </c>
      <c r="AW309" s="13" t="s">
        <v>32</v>
      </c>
      <c r="AX309" s="13" t="s">
        <v>76</v>
      </c>
      <c r="AY309" s="167" t="s">
        <v>159</v>
      </c>
    </row>
    <row r="310" spans="2:51" s="14" customFormat="1" ht="11.25">
      <c r="B310" s="174"/>
      <c r="D310" s="166" t="s">
        <v>167</v>
      </c>
      <c r="E310" s="175" t="s">
        <v>1</v>
      </c>
      <c r="F310" s="176" t="s">
        <v>227</v>
      </c>
      <c r="H310" s="177">
        <v>0.295</v>
      </c>
      <c r="I310" s="178"/>
      <c r="L310" s="174"/>
      <c r="M310" s="179"/>
      <c r="N310" s="180"/>
      <c r="O310" s="180"/>
      <c r="P310" s="180"/>
      <c r="Q310" s="180"/>
      <c r="R310" s="180"/>
      <c r="S310" s="180"/>
      <c r="T310" s="181"/>
      <c r="AT310" s="175" t="s">
        <v>167</v>
      </c>
      <c r="AU310" s="175" t="s">
        <v>85</v>
      </c>
      <c r="AV310" s="14" t="s">
        <v>165</v>
      </c>
      <c r="AW310" s="14" t="s">
        <v>32</v>
      </c>
      <c r="AX310" s="14" t="s">
        <v>83</v>
      </c>
      <c r="AY310" s="175" t="s">
        <v>159</v>
      </c>
    </row>
    <row r="311" spans="1:65" s="2" customFormat="1" ht="24.2" customHeight="1">
      <c r="A311" s="33"/>
      <c r="B311" s="150"/>
      <c r="C311" s="191" t="s">
        <v>469</v>
      </c>
      <c r="D311" s="191" t="s">
        <v>581</v>
      </c>
      <c r="E311" s="192" t="s">
        <v>806</v>
      </c>
      <c r="F311" s="193" t="s">
        <v>807</v>
      </c>
      <c r="G311" s="194" t="s">
        <v>204</v>
      </c>
      <c r="H311" s="195">
        <v>0.02</v>
      </c>
      <c r="I311" s="196"/>
      <c r="J311" s="197">
        <f>ROUND(I311*H311,2)</f>
        <v>0</v>
      </c>
      <c r="K311" s="198"/>
      <c r="L311" s="199"/>
      <c r="M311" s="200" t="s">
        <v>1</v>
      </c>
      <c r="N311" s="201" t="s">
        <v>41</v>
      </c>
      <c r="O311" s="59"/>
      <c r="P311" s="161">
        <f>O311*H311</f>
        <v>0</v>
      </c>
      <c r="Q311" s="161">
        <v>1</v>
      </c>
      <c r="R311" s="161">
        <f>Q311*H311</f>
        <v>0.02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193</v>
      </c>
      <c r="AT311" s="163" t="s">
        <v>581</v>
      </c>
      <c r="AU311" s="163" t="s">
        <v>85</v>
      </c>
      <c r="AY311" s="18" t="s">
        <v>159</v>
      </c>
      <c r="BE311" s="164">
        <f>IF(N311="základní",J311,0)</f>
        <v>0</v>
      </c>
      <c r="BF311" s="164">
        <f>IF(N311="snížená",J311,0)</f>
        <v>0</v>
      </c>
      <c r="BG311" s="164">
        <f>IF(N311="zákl. přenesená",J311,0)</f>
        <v>0</v>
      </c>
      <c r="BH311" s="164">
        <f>IF(N311="sníž. přenesená",J311,0)</f>
        <v>0</v>
      </c>
      <c r="BI311" s="164">
        <f>IF(N311="nulová",J311,0)</f>
        <v>0</v>
      </c>
      <c r="BJ311" s="18" t="s">
        <v>83</v>
      </c>
      <c r="BK311" s="164">
        <f>ROUND(I311*H311,2)</f>
        <v>0</v>
      </c>
      <c r="BL311" s="18" t="s">
        <v>165</v>
      </c>
      <c r="BM311" s="163" t="s">
        <v>808</v>
      </c>
    </row>
    <row r="312" spans="2:51" s="13" customFormat="1" ht="11.25">
      <c r="B312" s="165"/>
      <c r="D312" s="166" t="s">
        <v>167</v>
      </c>
      <c r="F312" s="168" t="s">
        <v>809</v>
      </c>
      <c r="H312" s="169">
        <v>0.02</v>
      </c>
      <c r="I312" s="170"/>
      <c r="L312" s="165"/>
      <c r="M312" s="171"/>
      <c r="N312" s="172"/>
      <c r="O312" s="172"/>
      <c r="P312" s="172"/>
      <c r="Q312" s="172"/>
      <c r="R312" s="172"/>
      <c r="S312" s="172"/>
      <c r="T312" s="173"/>
      <c r="AT312" s="167" t="s">
        <v>167</v>
      </c>
      <c r="AU312" s="167" t="s">
        <v>85</v>
      </c>
      <c r="AV312" s="13" t="s">
        <v>85</v>
      </c>
      <c r="AW312" s="13" t="s">
        <v>3</v>
      </c>
      <c r="AX312" s="13" t="s">
        <v>83</v>
      </c>
      <c r="AY312" s="167" t="s">
        <v>159</v>
      </c>
    </row>
    <row r="313" spans="1:65" s="2" customFormat="1" ht="24.2" customHeight="1">
      <c r="A313" s="33"/>
      <c r="B313" s="150"/>
      <c r="C313" s="191" t="s">
        <v>475</v>
      </c>
      <c r="D313" s="191" t="s">
        <v>581</v>
      </c>
      <c r="E313" s="192" t="s">
        <v>810</v>
      </c>
      <c r="F313" s="193" t="s">
        <v>811</v>
      </c>
      <c r="G313" s="194" t="s">
        <v>204</v>
      </c>
      <c r="H313" s="195">
        <v>0.028</v>
      </c>
      <c r="I313" s="196"/>
      <c r="J313" s="197">
        <f>ROUND(I313*H313,2)</f>
        <v>0</v>
      </c>
      <c r="K313" s="198"/>
      <c r="L313" s="199"/>
      <c r="M313" s="200" t="s">
        <v>1</v>
      </c>
      <c r="N313" s="201" t="s">
        <v>41</v>
      </c>
      <c r="O313" s="59"/>
      <c r="P313" s="161">
        <f>O313*H313</f>
        <v>0</v>
      </c>
      <c r="Q313" s="161">
        <v>1</v>
      </c>
      <c r="R313" s="161">
        <f>Q313*H313</f>
        <v>0.028</v>
      </c>
      <c r="S313" s="161">
        <v>0</v>
      </c>
      <c r="T313" s="16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193</v>
      </c>
      <c r="AT313" s="163" t="s">
        <v>581</v>
      </c>
      <c r="AU313" s="163" t="s">
        <v>85</v>
      </c>
      <c r="AY313" s="18" t="s">
        <v>159</v>
      </c>
      <c r="BE313" s="164">
        <f>IF(N313="základní",J313,0)</f>
        <v>0</v>
      </c>
      <c r="BF313" s="164">
        <f>IF(N313="snížená",J313,0)</f>
        <v>0</v>
      </c>
      <c r="BG313" s="164">
        <f>IF(N313="zákl. přenesená",J313,0)</f>
        <v>0</v>
      </c>
      <c r="BH313" s="164">
        <f>IF(N313="sníž. přenesená",J313,0)</f>
        <v>0</v>
      </c>
      <c r="BI313" s="164">
        <f>IF(N313="nulová",J313,0)</f>
        <v>0</v>
      </c>
      <c r="BJ313" s="18" t="s">
        <v>83</v>
      </c>
      <c r="BK313" s="164">
        <f>ROUND(I313*H313,2)</f>
        <v>0</v>
      </c>
      <c r="BL313" s="18" t="s">
        <v>165</v>
      </c>
      <c r="BM313" s="163" t="s">
        <v>812</v>
      </c>
    </row>
    <row r="314" spans="2:51" s="13" customFormat="1" ht="11.25">
      <c r="B314" s="165"/>
      <c r="D314" s="166" t="s">
        <v>167</v>
      </c>
      <c r="E314" s="167" t="s">
        <v>1</v>
      </c>
      <c r="F314" s="168" t="s">
        <v>802</v>
      </c>
      <c r="H314" s="169">
        <v>0.014</v>
      </c>
      <c r="I314" s="170"/>
      <c r="L314" s="165"/>
      <c r="M314" s="171"/>
      <c r="N314" s="172"/>
      <c r="O314" s="172"/>
      <c r="P314" s="172"/>
      <c r="Q314" s="172"/>
      <c r="R314" s="172"/>
      <c r="S314" s="172"/>
      <c r="T314" s="173"/>
      <c r="AT314" s="167" t="s">
        <v>167</v>
      </c>
      <c r="AU314" s="167" t="s">
        <v>85</v>
      </c>
      <c r="AV314" s="13" t="s">
        <v>85</v>
      </c>
      <c r="AW314" s="13" t="s">
        <v>32</v>
      </c>
      <c r="AX314" s="13" t="s">
        <v>76</v>
      </c>
      <c r="AY314" s="167" t="s">
        <v>159</v>
      </c>
    </row>
    <row r="315" spans="2:51" s="13" customFormat="1" ht="11.25">
      <c r="B315" s="165"/>
      <c r="D315" s="166" t="s">
        <v>167</v>
      </c>
      <c r="E315" s="167" t="s">
        <v>1</v>
      </c>
      <c r="F315" s="168" t="s">
        <v>804</v>
      </c>
      <c r="H315" s="169">
        <v>0.013</v>
      </c>
      <c r="I315" s="170"/>
      <c r="L315" s="165"/>
      <c r="M315" s="171"/>
      <c r="N315" s="172"/>
      <c r="O315" s="172"/>
      <c r="P315" s="172"/>
      <c r="Q315" s="172"/>
      <c r="R315" s="172"/>
      <c r="S315" s="172"/>
      <c r="T315" s="173"/>
      <c r="AT315" s="167" t="s">
        <v>167</v>
      </c>
      <c r="AU315" s="167" t="s">
        <v>85</v>
      </c>
      <c r="AV315" s="13" t="s">
        <v>85</v>
      </c>
      <c r="AW315" s="13" t="s">
        <v>32</v>
      </c>
      <c r="AX315" s="13" t="s">
        <v>76</v>
      </c>
      <c r="AY315" s="167" t="s">
        <v>159</v>
      </c>
    </row>
    <row r="316" spans="2:51" s="14" customFormat="1" ht="11.25">
      <c r="B316" s="174"/>
      <c r="D316" s="166" t="s">
        <v>167</v>
      </c>
      <c r="E316" s="175" t="s">
        <v>1</v>
      </c>
      <c r="F316" s="176" t="s">
        <v>227</v>
      </c>
      <c r="H316" s="177">
        <v>0.027</v>
      </c>
      <c r="I316" s="178"/>
      <c r="L316" s="174"/>
      <c r="M316" s="179"/>
      <c r="N316" s="180"/>
      <c r="O316" s="180"/>
      <c r="P316" s="180"/>
      <c r="Q316" s="180"/>
      <c r="R316" s="180"/>
      <c r="S316" s="180"/>
      <c r="T316" s="181"/>
      <c r="AT316" s="175" t="s">
        <v>167</v>
      </c>
      <c r="AU316" s="175" t="s">
        <v>85</v>
      </c>
      <c r="AV316" s="14" t="s">
        <v>165</v>
      </c>
      <c r="AW316" s="14" t="s">
        <v>32</v>
      </c>
      <c r="AX316" s="14" t="s">
        <v>83</v>
      </c>
      <c r="AY316" s="175" t="s">
        <v>159</v>
      </c>
    </row>
    <row r="317" spans="2:51" s="13" customFormat="1" ht="11.25">
      <c r="B317" s="165"/>
      <c r="D317" s="166" t="s">
        <v>167</v>
      </c>
      <c r="F317" s="168" t="s">
        <v>813</v>
      </c>
      <c r="H317" s="169">
        <v>0.028</v>
      </c>
      <c r="I317" s="170"/>
      <c r="L317" s="165"/>
      <c r="M317" s="171"/>
      <c r="N317" s="172"/>
      <c r="O317" s="172"/>
      <c r="P317" s="172"/>
      <c r="Q317" s="172"/>
      <c r="R317" s="172"/>
      <c r="S317" s="172"/>
      <c r="T317" s="173"/>
      <c r="AT317" s="167" t="s">
        <v>167</v>
      </c>
      <c r="AU317" s="167" t="s">
        <v>85</v>
      </c>
      <c r="AV317" s="13" t="s">
        <v>85</v>
      </c>
      <c r="AW317" s="13" t="s">
        <v>3</v>
      </c>
      <c r="AX317" s="13" t="s">
        <v>83</v>
      </c>
      <c r="AY317" s="167" t="s">
        <v>159</v>
      </c>
    </row>
    <row r="318" spans="1:65" s="2" customFormat="1" ht="24.2" customHeight="1">
      <c r="A318" s="33"/>
      <c r="B318" s="150"/>
      <c r="C318" s="191" t="s">
        <v>482</v>
      </c>
      <c r="D318" s="191" t="s">
        <v>581</v>
      </c>
      <c r="E318" s="192" t="s">
        <v>814</v>
      </c>
      <c r="F318" s="193" t="s">
        <v>815</v>
      </c>
      <c r="G318" s="194" t="s">
        <v>204</v>
      </c>
      <c r="H318" s="195">
        <v>0.256</v>
      </c>
      <c r="I318" s="196"/>
      <c r="J318" s="197">
        <f>ROUND(I318*H318,2)</f>
        <v>0</v>
      </c>
      <c r="K318" s="198"/>
      <c r="L318" s="199"/>
      <c r="M318" s="200" t="s">
        <v>1</v>
      </c>
      <c r="N318" s="201" t="s">
        <v>41</v>
      </c>
      <c r="O318" s="59"/>
      <c r="P318" s="161">
        <f>O318*H318</f>
        <v>0</v>
      </c>
      <c r="Q318" s="161">
        <v>1</v>
      </c>
      <c r="R318" s="161">
        <f>Q318*H318</f>
        <v>0.256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193</v>
      </c>
      <c r="AT318" s="163" t="s">
        <v>581</v>
      </c>
      <c r="AU318" s="163" t="s">
        <v>85</v>
      </c>
      <c r="AY318" s="18" t="s">
        <v>159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83</v>
      </c>
      <c r="BK318" s="164">
        <f>ROUND(I318*H318,2)</f>
        <v>0</v>
      </c>
      <c r="BL318" s="18" t="s">
        <v>165</v>
      </c>
      <c r="BM318" s="163" t="s">
        <v>816</v>
      </c>
    </row>
    <row r="319" spans="2:51" s="13" customFormat="1" ht="11.25">
      <c r="B319" s="165"/>
      <c r="D319" s="166" t="s">
        <v>167</v>
      </c>
      <c r="E319" s="167" t="s">
        <v>1</v>
      </c>
      <c r="F319" s="168" t="s">
        <v>801</v>
      </c>
      <c r="H319" s="169">
        <v>0.03</v>
      </c>
      <c r="I319" s="170"/>
      <c r="L319" s="165"/>
      <c r="M319" s="171"/>
      <c r="N319" s="172"/>
      <c r="O319" s="172"/>
      <c r="P319" s="172"/>
      <c r="Q319" s="172"/>
      <c r="R319" s="172"/>
      <c r="S319" s="172"/>
      <c r="T319" s="173"/>
      <c r="AT319" s="167" t="s">
        <v>167</v>
      </c>
      <c r="AU319" s="167" t="s">
        <v>85</v>
      </c>
      <c r="AV319" s="13" t="s">
        <v>85</v>
      </c>
      <c r="AW319" s="13" t="s">
        <v>32</v>
      </c>
      <c r="AX319" s="13" t="s">
        <v>76</v>
      </c>
      <c r="AY319" s="167" t="s">
        <v>159</v>
      </c>
    </row>
    <row r="320" spans="2:51" s="13" customFormat="1" ht="11.25">
      <c r="B320" s="165"/>
      <c r="D320" s="166" t="s">
        <v>167</v>
      </c>
      <c r="E320" s="167" t="s">
        <v>1</v>
      </c>
      <c r="F320" s="168" t="s">
        <v>803</v>
      </c>
      <c r="H320" s="169">
        <v>0.18</v>
      </c>
      <c r="I320" s="170"/>
      <c r="L320" s="165"/>
      <c r="M320" s="171"/>
      <c r="N320" s="172"/>
      <c r="O320" s="172"/>
      <c r="P320" s="172"/>
      <c r="Q320" s="172"/>
      <c r="R320" s="172"/>
      <c r="S320" s="172"/>
      <c r="T320" s="173"/>
      <c r="AT320" s="167" t="s">
        <v>167</v>
      </c>
      <c r="AU320" s="167" t="s">
        <v>85</v>
      </c>
      <c r="AV320" s="13" t="s">
        <v>85</v>
      </c>
      <c r="AW320" s="13" t="s">
        <v>32</v>
      </c>
      <c r="AX320" s="13" t="s">
        <v>76</v>
      </c>
      <c r="AY320" s="167" t="s">
        <v>159</v>
      </c>
    </row>
    <row r="321" spans="2:51" s="13" customFormat="1" ht="11.25">
      <c r="B321" s="165"/>
      <c r="D321" s="166" t="s">
        <v>167</v>
      </c>
      <c r="E321" s="167" t="s">
        <v>1</v>
      </c>
      <c r="F321" s="168" t="s">
        <v>805</v>
      </c>
      <c r="H321" s="169">
        <v>0.039</v>
      </c>
      <c r="I321" s="170"/>
      <c r="L321" s="165"/>
      <c r="M321" s="171"/>
      <c r="N321" s="172"/>
      <c r="O321" s="172"/>
      <c r="P321" s="172"/>
      <c r="Q321" s="172"/>
      <c r="R321" s="172"/>
      <c r="S321" s="172"/>
      <c r="T321" s="173"/>
      <c r="AT321" s="167" t="s">
        <v>167</v>
      </c>
      <c r="AU321" s="167" t="s">
        <v>85</v>
      </c>
      <c r="AV321" s="13" t="s">
        <v>85</v>
      </c>
      <c r="AW321" s="13" t="s">
        <v>32</v>
      </c>
      <c r="AX321" s="13" t="s">
        <v>76</v>
      </c>
      <c r="AY321" s="167" t="s">
        <v>159</v>
      </c>
    </row>
    <row r="322" spans="2:51" s="14" customFormat="1" ht="11.25">
      <c r="B322" s="174"/>
      <c r="D322" s="166" t="s">
        <v>167</v>
      </c>
      <c r="E322" s="175" t="s">
        <v>1</v>
      </c>
      <c r="F322" s="176" t="s">
        <v>227</v>
      </c>
      <c r="H322" s="177">
        <v>0.249</v>
      </c>
      <c r="I322" s="178"/>
      <c r="L322" s="174"/>
      <c r="M322" s="179"/>
      <c r="N322" s="180"/>
      <c r="O322" s="180"/>
      <c r="P322" s="180"/>
      <c r="Q322" s="180"/>
      <c r="R322" s="180"/>
      <c r="S322" s="180"/>
      <c r="T322" s="181"/>
      <c r="AT322" s="175" t="s">
        <v>167</v>
      </c>
      <c r="AU322" s="175" t="s">
        <v>85</v>
      </c>
      <c r="AV322" s="14" t="s">
        <v>165</v>
      </c>
      <c r="AW322" s="14" t="s">
        <v>32</v>
      </c>
      <c r="AX322" s="14" t="s">
        <v>83</v>
      </c>
      <c r="AY322" s="175" t="s">
        <v>159</v>
      </c>
    </row>
    <row r="323" spans="2:51" s="13" customFormat="1" ht="11.25">
      <c r="B323" s="165"/>
      <c r="D323" s="166" t="s">
        <v>167</v>
      </c>
      <c r="F323" s="168" t="s">
        <v>817</v>
      </c>
      <c r="H323" s="169">
        <v>0.256</v>
      </c>
      <c r="I323" s="170"/>
      <c r="L323" s="165"/>
      <c r="M323" s="171"/>
      <c r="N323" s="172"/>
      <c r="O323" s="172"/>
      <c r="P323" s="172"/>
      <c r="Q323" s="172"/>
      <c r="R323" s="172"/>
      <c r="S323" s="172"/>
      <c r="T323" s="173"/>
      <c r="AT323" s="167" t="s">
        <v>167</v>
      </c>
      <c r="AU323" s="167" t="s">
        <v>85</v>
      </c>
      <c r="AV323" s="13" t="s">
        <v>85</v>
      </c>
      <c r="AW323" s="13" t="s">
        <v>3</v>
      </c>
      <c r="AX323" s="13" t="s">
        <v>83</v>
      </c>
      <c r="AY323" s="167" t="s">
        <v>159</v>
      </c>
    </row>
    <row r="324" spans="1:65" s="2" customFormat="1" ht="33" customHeight="1">
      <c r="A324" s="33"/>
      <c r="B324" s="150"/>
      <c r="C324" s="151" t="s">
        <v>488</v>
      </c>
      <c r="D324" s="151" t="s">
        <v>161</v>
      </c>
      <c r="E324" s="152" t="s">
        <v>797</v>
      </c>
      <c r="F324" s="153" t="s">
        <v>798</v>
      </c>
      <c r="G324" s="154" t="s">
        <v>204</v>
      </c>
      <c r="H324" s="155">
        <v>0.207</v>
      </c>
      <c r="I324" s="156"/>
      <c r="J324" s="157">
        <f>ROUND(I324*H324,2)</f>
        <v>0</v>
      </c>
      <c r="K324" s="158"/>
      <c r="L324" s="34"/>
      <c r="M324" s="159" t="s">
        <v>1</v>
      </c>
      <c r="N324" s="160" t="s">
        <v>41</v>
      </c>
      <c r="O324" s="59"/>
      <c r="P324" s="161">
        <f>O324*H324</f>
        <v>0</v>
      </c>
      <c r="Q324" s="161">
        <v>0.01954</v>
      </c>
      <c r="R324" s="161">
        <f>Q324*H324</f>
        <v>0.0040447799999999996</v>
      </c>
      <c r="S324" s="161">
        <v>0</v>
      </c>
      <c r="T324" s="16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165</v>
      </c>
      <c r="AT324" s="163" t="s">
        <v>161</v>
      </c>
      <c r="AU324" s="163" t="s">
        <v>85</v>
      </c>
      <c r="AY324" s="18" t="s">
        <v>159</v>
      </c>
      <c r="BE324" s="164">
        <f>IF(N324="základní",J324,0)</f>
        <v>0</v>
      </c>
      <c r="BF324" s="164">
        <f>IF(N324="snížená",J324,0)</f>
        <v>0</v>
      </c>
      <c r="BG324" s="164">
        <f>IF(N324="zákl. přenesená",J324,0)</f>
        <v>0</v>
      </c>
      <c r="BH324" s="164">
        <f>IF(N324="sníž. přenesená",J324,0)</f>
        <v>0</v>
      </c>
      <c r="BI324" s="164">
        <f>IF(N324="nulová",J324,0)</f>
        <v>0</v>
      </c>
      <c r="BJ324" s="18" t="s">
        <v>83</v>
      </c>
      <c r="BK324" s="164">
        <f>ROUND(I324*H324,2)</f>
        <v>0</v>
      </c>
      <c r="BL324" s="18" t="s">
        <v>165</v>
      </c>
      <c r="BM324" s="163" t="s">
        <v>818</v>
      </c>
    </row>
    <row r="325" spans="2:51" s="13" customFormat="1" ht="11.25">
      <c r="B325" s="165"/>
      <c r="D325" s="166" t="s">
        <v>167</v>
      </c>
      <c r="E325" s="167" t="s">
        <v>1</v>
      </c>
      <c r="F325" s="168" t="s">
        <v>800</v>
      </c>
      <c r="H325" s="169">
        <v>0.019</v>
      </c>
      <c r="I325" s="170"/>
      <c r="L325" s="165"/>
      <c r="M325" s="171"/>
      <c r="N325" s="172"/>
      <c r="O325" s="172"/>
      <c r="P325" s="172"/>
      <c r="Q325" s="172"/>
      <c r="R325" s="172"/>
      <c r="S325" s="172"/>
      <c r="T325" s="173"/>
      <c r="AT325" s="167" t="s">
        <v>167</v>
      </c>
      <c r="AU325" s="167" t="s">
        <v>85</v>
      </c>
      <c r="AV325" s="13" t="s">
        <v>85</v>
      </c>
      <c r="AW325" s="13" t="s">
        <v>32</v>
      </c>
      <c r="AX325" s="13" t="s">
        <v>76</v>
      </c>
      <c r="AY325" s="167" t="s">
        <v>159</v>
      </c>
    </row>
    <row r="326" spans="2:51" s="13" customFormat="1" ht="11.25">
      <c r="B326" s="165"/>
      <c r="D326" s="166" t="s">
        <v>167</v>
      </c>
      <c r="E326" s="167" t="s">
        <v>1</v>
      </c>
      <c r="F326" s="168" t="s">
        <v>819</v>
      </c>
      <c r="H326" s="169">
        <v>0.09</v>
      </c>
      <c r="I326" s="170"/>
      <c r="L326" s="165"/>
      <c r="M326" s="171"/>
      <c r="N326" s="172"/>
      <c r="O326" s="172"/>
      <c r="P326" s="172"/>
      <c r="Q326" s="172"/>
      <c r="R326" s="172"/>
      <c r="S326" s="172"/>
      <c r="T326" s="173"/>
      <c r="AT326" s="167" t="s">
        <v>167</v>
      </c>
      <c r="AU326" s="167" t="s">
        <v>85</v>
      </c>
      <c r="AV326" s="13" t="s">
        <v>85</v>
      </c>
      <c r="AW326" s="13" t="s">
        <v>32</v>
      </c>
      <c r="AX326" s="13" t="s">
        <v>76</v>
      </c>
      <c r="AY326" s="167" t="s">
        <v>159</v>
      </c>
    </row>
    <row r="327" spans="2:51" s="13" customFormat="1" ht="11.25">
      <c r="B327" s="165"/>
      <c r="D327" s="166" t="s">
        <v>167</v>
      </c>
      <c r="E327" s="167" t="s">
        <v>1</v>
      </c>
      <c r="F327" s="168" t="s">
        <v>820</v>
      </c>
      <c r="H327" s="169">
        <v>0.036</v>
      </c>
      <c r="I327" s="170"/>
      <c r="L327" s="165"/>
      <c r="M327" s="171"/>
      <c r="N327" s="172"/>
      <c r="O327" s="172"/>
      <c r="P327" s="172"/>
      <c r="Q327" s="172"/>
      <c r="R327" s="172"/>
      <c r="S327" s="172"/>
      <c r="T327" s="173"/>
      <c r="AT327" s="167" t="s">
        <v>167</v>
      </c>
      <c r="AU327" s="167" t="s">
        <v>85</v>
      </c>
      <c r="AV327" s="13" t="s">
        <v>85</v>
      </c>
      <c r="AW327" s="13" t="s">
        <v>32</v>
      </c>
      <c r="AX327" s="13" t="s">
        <v>76</v>
      </c>
      <c r="AY327" s="167" t="s">
        <v>159</v>
      </c>
    </row>
    <row r="328" spans="2:51" s="13" customFormat="1" ht="11.25">
      <c r="B328" s="165"/>
      <c r="D328" s="166" t="s">
        <v>167</v>
      </c>
      <c r="E328" s="167" t="s">
        <v>1</v>
      </c>
      <c r="F328" s="168" t="s">
        <v>821</v>
      </c>
      <c r="H328" s="169">
        <v>0.05</v>
      </c>
      <c r="I328" s="170"/>
      <c r="L328" s="165"/>
      <c r="M328" s="171"/>
      <c r="N328" s="172"/>
      <c r="O328" s="172"/>
      <c r="P328" s="172"/>
      <c r="Q328" s="172"/>
      <c r="R328" s="172"/>
      <c r="S328" s="172"/>
      <c r="T328" s="173"/>
      <c r="AT328" s="167" t="s">
        <v>167</v>
      </c>
      <c r="AU328" s="167" t="s">
        <v>85</v>
      </c>
      <c r="AV328" s="13" t="s">
        <v>85</v>
      </c>
      <c r="AW328" s="13" t="s">
        <v>32</v>
      </c>
      <c r="AX328" s="13" t="s">
        <v>76</v>
      </c>
      <c r="AY328" s="167" t="s">
        <v>159</v>
      </c>
    </row>
    <row r="329" spans="2:51" s="13" customFormat="1" ht="11.25">
      <c r="B329" s="165"/>
      <c r="D329" s="166" t="s">
        <v>167</v>
      </c>
      <c r="E329" s="167" t="s">
        <v>1</v>
      </c>
      <c r="F329" s="168" t="s">
        <v>822</v>
      </c>
      <c r="H329" s="169">
        <v>0.012</v>
      </c>
      <c r="I329" s="170"/>
      <c r="L329" s="165"/>
      <c r="M329" s="171"/>
      <c r="N329" s="172"/>
      <c r="O329" s="172"/>
      <c r="P329" s="172"/>
      <c r="Q329" s="172"/>
      <c r="R329" s="172"/>
      <c r="S329" s="172"/>
      <c r="T329" s="173"/>
      <c r="AT329" s="167" t="s">
        <v>167</v>
      </c>
      <c r="AU329" s="167" t="s">
        <v>85</v>
      </c>
      <c r="AV329" s="13" t="s">
        <v>85</v>
      </c>
      <c r="AW329" s="13" t="s">
        <v>32</v>
      </c>
      <c r="AX329" s="13" t="s">
        <v>76</v>
      </c>
      <c r="AY329" s="167" t="s">
        <v>159</v>
      </c>
    </row>
    <row r="330" spans="2:51" s="14" customFormat="1" ht="11.25">
      <c r="B330" s="174"/>
      <c r="D330" s="166" t="s">
        <v>167</v>
      </c>
      <c r="E330" s="175" t="s">
        <v>1</v>
      </c>
      <c r="F330" s="176" t="s">
        <v>227</v>
      </c>
      <c r="H330" s="177">
        <v>0.207</v>
      </c>
      <c r="I330" s="178"/>
      <c r="L330" s="174"/>
      <c r="M330" s="179"/>
      <c r="N330" s="180"/>
      <c r="O330" s="180"/>
      <c r="P330" s="180"/>
      <c r="Q330" s="180"/>
      <c r="R330" s="180"/>
      <c r="S330" s="180"/>
      <c r="T330" s="181"/>
      <c r="AT330" s="175" t="s">
        <v>167</v>
      </c>
      <c r="AU330" s="175" t="s">
        <v>85</v>
      </c>
      <c r="AV330" s="14" t="s">
        <v>165</v>
      </c>
      <c r="AW330" s="14" t="s">
        <v>32</v>
      </c>
      <c r="AX330" s="14" t="s">
        <v>83</v>
      </c>
      <c r="AY330" s="175" t="s">
        <v>159</v>
      </c>
    </row>
    <row r="331" spans="1:65" s="2" customFormat="1" ht="24.2" customHeight="1">
      <c r="A331" s="33"/>
      <c r="B331" s="150"/>
      <c r="C331" s="191" t="s">
        <v>493</v>
      </c>
      <c r="D331" s="191" t="s">
        <v>581</v>
      </c>
      <c r="E331" s="192" t="s">
        <v>806</v>
      </c>
      <c r="F331" s="193" t="s">
        <v>807</v>
      </c>
      <c r="G331" s="194" t="s">
        <v>204</v>
      </c>
      <c r="H331" s="195">
        <v>0.02</v>
      </c>
      <c r="I331" s="196"/>
      <c r="J331" s="197">
        <f>ROUND(I331*H331,2)</f>
        <v>0</v>
      </c>
      <c r="K331" s="198"/>
      <c r="L331" s="199"/>
      <c r="M331" s="200" t="s">
        <v>1</v>
      </c>
      <c r="N331" s="201" t="s">
        <v>41</v>
      </c>
      <c r="O331" s="59"/>
      <c r="P331" s="161">
        <f>O331*H331</f>
        <v>0</v>
      </c>
      <c r="Q331" s="161">
        <v>1</v>
      </c>
      <c r="R331" s="161">
        <f>Q331*H331</f>
        <v>0.02</v>
      </c>
      <c r="S331" s="161">
        <v>0</v>
      </c>
      <c r="T331" s="162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3" t="s">
        <v>193</v>
      </c>
      <c r="AT331" s="163" t="s">
        <v>581</v>
      </c>
      <c r="AU331" s="163" t="s">
        <v>85</v>
      </c>
      <c r="AY331" s="18" t="s">
        <v>159</v>
      </c>
      <c r="BE331" s="164">
        <f>IF(N331="základní",J331,0)</f>
        <v>0</v>
      </c>
      <c r="BF331" s="164">
        <f>IF(N331="snížená",J331,0)</f>
        <v>0</v>
      </c>
      <c r="BG331" s="164">
        <f>IF(N331="zákl. přenesená",J331,0)</f>
        <v>0</v>
      </c>
      <c r="BH331" s="164">
        <f>IF(N331="sníž. přenesená",J331,0)</f>
        <v>0</v>
      </c>
      <c r="BI331" s="164">
        <f>IF(N331="nulová",J331,0)</f>
        <v>0</v>
      </c>
      <c r="BJ331" s="18" t="s">
        <v>83</v>
      </c>
      <c r="BK331" s="164">
        <f>ROUND(I331*H331,2)</f>
        <v>0</v>
      </c>
      <c r="BL331" s="18" t="s">
        <v>165</v>
      </c>
      <c r="BM331" s="163" t="s">
        <v>823</v>
      </c>
    </row>
    <row r="332" spans="2:51" s="13" customFormat="1" ht="11.25">
      <c r="B332" s="165"/>
      <c r="D332" s="166" t="s">
        <v>167</v>
      </c>
      <c r="E332" s="167" t="s">
        <v>1</v>
      </c>
      <c r="F332" s="168" t="s">
        <v>800</v>
      </c>
      <c r="H332" s="169">
        <v>0.019</v>
      </c>
      <c r="I332" s="170"/>
      <c r="L332" s="165"/>
      <c r="M332" s="171"/>
      <c r="N332" s="172"/>
      <c r="O332" s="172"/>
      <c r="P332" s="172"/>
      <c r="Q332" s="172"/>
      <c r="R332" s="172"/>
      <c r="S332" s="172"/>
      <c r="T332" s="173"/>
      <c r="AT332" s="167" t="s">
        <v>167</v>
      </c>
      <c r="AU332" s="167" t="s">
        <v>85</v>
      </c>
      <c r="AV332" s="13" t="s">
        <v>85</v>
      </c>
      <c r="AW332" s="13" t="s">
        <v>32</v>
      </c>
      <c r="AX332" s="13" t="s">
        <v>83</v>
      </c>
      <c r="AY332" s="167" t="s">
        <v>159</v>
      </c>
    </row>
    <row r="333" spans="2:51" s="13" customFormat="1" ht="11.25">
      <c r="B333" s="165"/>
      <c r="D333" s="166" t="s">
        <v>167</v>
      </c>
      <c r="F333" s="168" t="s">
        <v>809</v>
      </c>
      <c r="H333" s="169">
        <v>0.02</v>
      </c>
      <c r="I333" s="170"/>
      <c r="L333" s="165"/>
      <c r="M333" s="171"/>
      <c r="N333" s="172"/>
      <c r="O333" s="172"/>
      <c r="P333" s="172"/>
      <c r="Q333" s="172"/>
      <c r="R333" s="172"/>
      <c r="S333" s="172"/>
      <c r="T333" s="173"/>
      <c r="AT333" s="167" t="s">
        <v>167</v>
      </c>
      <c r="AU333" s="167" t="s">
        <v>85</v>
      </c>
      <c r="AV333" s="13" t="s">
        <v>85</v>
      </c>
      <c r="AW333" s="13" t="s">
        <v>3</v>
      </c>
      <c r="AX333" s="13" t="s">
        <v>83</v>
      </c>
      <c r="AY333" s="167" t="s">
        <v>159</v>
      </c>
    </row>
    <row r="334" spans="1:65" s="2" customFormat="1" ht="24.2" customHeight="1">
      <c r="A334" s="33"/>
      <c r="B334" s="150"/>
      <c r="C334" s="191" t="s">
        <v>498</v>
      </c>
      <c r="D334" s="191" t="s">
        <v>581</v>
      </c>
      <c r="E334" s="192" t="s">
        <v>814</v>
      </c>
      <c r="F334" s="193" t="s">
        <v>815</v>
      </c>
      <c r="G334" s="194" t="s">
        <v>204</v>
      </c>
      <c r="H334" s="195">
        <v>0.181</v>
      </c>
      <c r="I334" s="196"/>
      <c r="J334" s="197">
        <f>ROUND(I334*H334,2)</f>
        <v>0</v>
      </c>
      <c r="K334" s="198"/>
      <c r="L334" s="199"/>
      <c r="M334" s="200" t="s">
        <v>1</v>
      </c>
      <c r="N334" s="201" t="s">
        <v>41</v>
      </c>
      <c r="O334" s="59"/>
      <c r="P334" s="161">
        <f>O334*H334</f>
        <v>0</v>
      </c>
      <c r="Q334" s="161">
        <v>1</v>
      </c>
      <c r="R334" s="161">
        <f>Q334*H334</f>
        <v>0.181</v>
      </c>
      <c r="S334" s="161">
        <v>0</v>
      </c>
      <c r="T334" s="162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193</v>
      </c>
      <c r="AT334" s="163" t="s">
        <v>581</v>
      </c>
      <c r="AU334" s="163" t="s">
        <v>85</v>
      </c>
      <c r="AY334" s="18" t="s">
        <v>159</v>
      </c>
      <c r="BE334" s="164">
        <f>IF(N334="základní",J334,0)</f>
        <v>0</v>
      </c>
      <c r="BF334" s="164">
        <f>IF(N334="snížená",J334,0)</f>
        <v>0</v>
      </c>
      <c r="BG334" s="164">
        <f>IF(N334="zákl. přenesená",J334,0)</f>
        <v>0</v>
      </c>
      <c r="BH334" s="164">
        <f>IF(N334="sníž. přenesená",J334,0)</f>
        <v>0</v>
      </c>
      <c r="BI334" s="164">
        <f>IF(N334="nulová",J334,0)</f>
        <v>0</v>
      </c>
      <c r="BJ334" s="18" t="s">
        <v>83</v>
      </c>
      <c r="BK334" s="164">
        <f>ROUND(I334*H334,2)</f>
        <v>0</v>
      </c>
      <c r="BL334" s="18" t="s">
        <v>165</v>
      </c>
      <c r="BM334" s="163" t="s">
        <v>824</v>
      </c>
    </row>
    <row r="335" spans="2:51" s="13" customFormat="1" ht="11.25">
      <c r="B335" s="165"/>
      <c r="D335" s="166" t="s">
        <v>167</v>
      </c>
      <c r="E335" s="167" t="s">
        <v>1</v>
      </c>
      <c r="F335" s="168" t="s">
        <v>819</v>
      </c>
      <c r="H335" s="169">
        <v>0.09</v>
      </c>
      <c r="I335" s="170"/>
      <c r="L335" s="165"/>
      <c r="M335" s="171"/>
      <c r="N335" s="172"/>
      <c r="O335" s="172"/>
      <c r="P335" s="172"/>
      <c r="Q335" s="172"/>
      <c r="R335" s="172"/>
      <c r="S335" s="172"/>
      <c r="T335" s="173"/>
      <c r="AT335" s="167" t="s">
        <v>167</v>
      </c>
      <c r="AU335" s="167" t="s">
        <v>85</v>
      </c>
      <c r="AV335" s="13" t="s">
        <v>85</v>
      </c>
      <c r="AW335" s="13" t="s">
        <v>32</v>
      </c>
      <c r="AX335" s="13" t="s">
        <v>76</v>
      </c>
      <c r="AY335" s="167" t="s">
        <v>159</v>
      </c>
    </row>
    <row r="336" spans="2:51" s="13" customFormat="1" ht="11.25">
      <c r="B336" s="165"/>
      <c r="D336" s="166" t="s">
        <v>167</v>
      </c>
      <c r="E336" s="167" t="s">
        <v>1</v>
      </c>
      <c r="F336" s="168" t="s">
        <v>820</v>
      </c>
      <c r="H336" s="169">
        <v>0.036</v>
      </c>
      <c r="I336" s="170"/>
      <c r="L336" s="165"/>
      <c r="M336" s="171"/>
      <c r="N336" s="172"/>
      <c r="O336" s="172"/>
      <c r="P336" s="172"/>
      <c r="Q336" s="172"/>
      <c r="R336" s="172"/>
      <c r="S336" s="172"/>
      <c r="T336" s="173"/>
      <c r="AT336" s="167" t="s">
        <v>167</v>
      </c>
      <c r="AU336" s="167" t="s">
        <v>85</v>
      </c>
      <c r="AV336" s="13" t="s">
        <v>85</v>
      </c>
      <c r="AW336" s="13" t="s">
        <v>32</v>
      </c>
      <c r="AX336" s="13" t="s">
        <v>76</v>
      </c>
      <c r="AY336" s="167" t="s">
        <v>159</v>
      </c>
    </row>
    <row r="337" spans="2:51" s="13" customFormat="1" ht="11.25">
      <c r="B337" s="165"/>
      <c r="D337" s="166" t="s">
        <v>167</v>
      </c>
      <c r="E337" s="167" t="s">
        <v>1</v>
      </c>
      <c r="F337" s="168" t="s">
        <v>821</v>
      </c>
      <c r="H337" s="169">
        <v>0.05</v>
      </c>
      <c r="I337" s="170"/>
      <c r="L337" s="165"/>
      <c r="M337" s="171"/>
      <c r="N337" s="172"/>
      <c r="O337" s="172"/>
      <c r="P337" s="172"/>
      <c r="Q337" s="172"/>
      <c r="R337" s="172"/>
      <c r="S337" s="172"/>
      <c r="T337" s="173"/>
      <c r="AT337" s="167" t="s">
        <v>167</v>
      </c>
      <c r="AU337" s="167" t="s">
        <v>85</v>
      </c>
      <c r="AV337" s="13" t="s">
        <v>85</v>
      </c>
      <c r="AW337" s="13" t="s">
        <v>32</v>
      </c>
      <c r="AX337" s="13" t="s">
        <v>76</v>
      </c>
      <c r="AY337" s="167" t="s">
        <v>159</v>
      </c>
    </row>
    <row r="338" spans="2:51" s="14" customFormat="1" ht="11.25">
      <c r="B338" s="174"/>
      <c r="D338" s="166" t="s">
        <v>167</v>
      </c>
      <c r="E338" s="175" t="s">
        <v>1</v>
      </c>
      <c r="F338" s="176" t="s">
        <v>227</v>
      </c>
      <c r="H338" s="177">
        <v>0.176</v>
      </c>
      <c r="I338" s="178"/>
      <c r="L338" s="174"/>
      <c r="M338" s="179"/>
      <c r="N338" s="180"/>
      <c r="O338" s="180"/>
      <c r="P338" s="180"/>
      <c r="Q338" s="180"/>
      <c r="R338" s="180"/>
      <c r="S338" s="180"/>
      <c r="T338" s="181"/>
      <c r="AT338" s="175" t="s">
        <v>167</v>
      </c>
      <c r="AU338" s="175" t="s">
        <v>85</v>
      </c>
      <c r="AV338" s="14" t="s">
        <v>165</v>
      </c>
      <c r="AW338" s="14" t="s">
        <v>32</v>
      </c>
      <c r="AX338" s="14" t="s">
        <v>83</v>
      </c>
      <c r="AY338" s="175" t="s">
        <v>159</v>
      </c>
    </row>
    <row r="339" spans="2:51" s="13" customFormat="1" ht="11.25">
      <c r="B339" s="165"/>
      <c r="D339" s="166" t="s">
        <v>167</v>
      </c>
      <c r="F339" s="168" t="s">
        <v>825</v>
      </c>
      <c r="H339" s="169">
        <v>0.181</v>
      </c>
      <c r="I339" s="170"/>
      <c r="L339" s="165"/>
      <c r="M339" s="171"/>
      <c r="N339" s="172"/>
      <c r="O339" s="172"/>
      <c r="P339" s="172"/>
      <c r="Q339" s="172"/>
      <c r="R339" s="172"/>
      <c r="S339" s="172"/>
      <c r="T339" s="173"/>
      <c r="AT339" s="167" t="s">
        <v>167</v>
      </c>
      <c r="AU339" s="167" t="s">
        <v>85</v>
      </c>
      <c r="AV339" s="13" t="s">
        <v>85</v>
      </c>
      <c r="AW339" s="13" t="s">
        <v>3</v>
      </c>
      <c r="AX339" s="13" t="s">
        <v>83</v>
      </c>
      <c r="AY339" s="167" t="s">
        <v>159</v>
      </c>
    </row>
    <row r="340" spans="1:65" s="2" customFormat="1" ht="24.2" customHeight="1">
      <c r="A340" s="33"/>
      <c r="B340" s="150"/>
      <c r="C340" s="191" t="s">
        <v>505</v>
      </c>
      <c r="D340" s="191" t="s">
        <v>581</v>
      </c>
      <c r="E340" s="192" t="s">
        <v>810</v>
      </c>
      <c r="F340" s="193" t="s">
        <v>811</v>
      </c>
      <c r="G340" s="194" t="s">
        <v>204</v>
      </c>
      <c r="H340" s="195">
        <v>0.012</v>
      </c>
      <c r="I340" s="196"/>
      <c r="J340" s="197">
        <f>ROUND(I340*H340,2)</f>
        <v>0</v>
      </c>
      <c r="K340" s="198"/>
      <c r="L340" s="199"/>
      <c r="M340" s="200" t="s">
        <v>1</v>
      </c>
      <c r="N340" s="201" t="s">
        <v>41</v>
      </c>
      <c r="O340" s="59"/>
      <c r="P340" s="161">
        <f>O340*H340</f>
        <v>0</v>
      </c>
      <c r="Q340" s="161">
        <v>1</v>
      </c>
      <c r="R340" s="161">
        <f>Q340*H340</f>
        <v>0.012</v>
      </c>
      <c r="S340" s="161">
        <v>0</v>
      </c>
      <c r="T340" s="16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3" t="s">
        <v>193</v>
      </c>
      <c r="AT340" s="163" t="s">
        <v>581</v>
      </c>
      <c r="AU340" s="163" t="s">
        <v>85</v>
      </c>
      <c r="AY340" s="18" t="s">
        <v>159</v>
      </c>
      <c r="BE340" s="164">
        <f>IF(N340="základní",J340,0)</f>
        <v>0</v>
      </c>
      <c r="BF340" s="164">
        <f>IF(N340="snížená",J340,0)</f>
        <v>0</v>
      </c>
      <c r="BG340" s="164">
        <f>IF(N340="zákl. přenesená",J340,0)</f>
        <v>0</v>
      </c>
      <c r="BH340" s="164">
        <f>IF(N340="sníž. přenesená",J340,0)</f>
        <v>0</v>
      </c>
      <c r="BI340" s="164">
        <f>IF(N340="nulová",J340,0)</f>
        <v>0</v>
      </c>
      <c r="BJ340" s="18" t="s">
        <v>83</v>
      </c>
      <c r="BK340" s="164">
        <f>ROUND(I340*H340,2)</f>
        <v>0</v>
      </c>
      <c r="BL340" s="18" t="s">
        <v>165</v>
      </c>
      <c r="BM340" s="163" t="s">
        <v>826</v>
      </c>
    </row>
    <row r="341" spans="2:51" s="13" customFormat="1" ht="11.25">
      <c r="B341" s="165"/>
      <c r="D341" s="166" t="s">
        <v>167</v>
      </c>
      <c r="E341" s="167" t="s">
        <v>1</v>
      </c>
      <c r="F341" s="168" t="s">
        <v>822</v>
      </c>
      <c r="H341" s="169">
        <v>0.012</v>
      </c>
      <c r="I341" s="170"/>
      <c r="L341" s="165"/>
      <c r="M341" s="171"/>
      <c r="N341" s="172"/>
      <c r="O341" s="172"/>
      <c r="P341" s="172"/>
      <c r="Q341" s="172"/>
      <c r="R341" s="172"/>
      <c r="S341" s="172"/>
      <c r="T341" s="173"/>
      <c r="AT341" s="167" t="s">
        <v>167</v>
      </c>
      <c r="AU341" s="167" t="s">
        <v>85</v>
      </c>
      <c r="AV341" s="13" t="s">
        <v>85</v>
      </c>
      <c r="AW341" s="13" t="s">
        <v>32</v>
      </c>
      <c r="AX341" s="13" t="s">
        <v>83</v>
      </c>
      <c r="AY341" s="167" t="s">
        <v>159</v>
      </c>
    </row>
    <row r="342" spans="2:51" s="13" customFormat="1" ht="11.25">
      <c r="B342" s="165"/>
      <c r="D342" s="166" t="s">
        <v>167</v>
      </c>
      <c r="F342" s="168" t="s">
        <v>827</v>
      </c>
      <c r="H342" s="169">
        <v>0.012</v>
      </c>
      <c r="I342" s="170"/>
      <c r="L342" s="165"/>
      <c r="M342" s="171"/>
      <c r="N342" s="172"/>
      <c r="O342" s="172"/>
      <c r="P342" s="172"/>
      <c r="Q342" s="172"/>
      <c r="R342" s="172"/>
      <c r="S342" s="172"/>
      <c r="T342" s="173"/>
      <c r="AT342" s="167" t="s">
        <v>167</v>
      </c>
      <c r="AU342" s="167" t="s">
        <v>85</v>
      </c>
      <c r="AV342" s="13" t="s">
        <v>85</v>
      </c>
      <c r="AW342" s="13" t="s">
        <v>3</v>
      </c>
      <c r="AX342" s="13" t="s">
        <v>83</v>
      </c>
      <c r="AY342" s="167" t="s">
        <v>159</v>
      </c>
    </row>
    <row r="343" spans="1:65" s="2" customFormat="1" ht="37.9" customHeight="1">
      <c r="A343" s="33"/>
      <c r="B343" s="150"/>
      <c r="C343" s="151" t="s">
        <v>510</v>
      </c>
      <c r="D343" s="151" t="s">
        <v>161</v>
      </c>
      <c r="E343" s="152" t="s">
        <v>828</v>
      </c>
      <c r="F343" s="153" t="s">
        <v>829</v>
      </c>
      <c r="G343" s="154" t="s">
        <v>204</v>
      </c>
      <c r="H343" s="155">
        <v>0.272</v>
      </c>
      <c r="I343" s="156"/>
      <c r="J343" s="157">
        <f>ROUND(I343*H343,2)</f>
        <v>0</v>
      </c>
      <c r="K343" s="158"/>
      <c r="L343" s="34"/>
      <c r="M343" s="159" t="s">
        <v>1</v>
      </c>
      <c r="N343" s="160" t="s">
        <v>41</v>
      </c>
      <c r="O343" s="59"/>
      <c r="P343" s="161">
        <f>O343*H343</f>
        <v>0</v>
      </c>
      <c r="Q343" s="161">
        <v>0.01709</v>
      </c>
      <c r="R343" s="161">
        <f>Q343*H343</f>
        <v>0.004648480000000001</v>
      </c>
      <c r="S343" s="161">
        <v>0</v>
      </c>
      <c r="T343" s="162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165</v>
      </c>
      <c r="AT343" s="163" t="s">
        <v>161</v>
      </c>
      <c r="AU343" s="163" t="s">
        <v>85</v>
      </c>
      <c r="AY343" s="18" t="s">
        <v>159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18" t="s">
        <v>83</v>
      </c>
      <c r="BK343" s="164">
        <f>ROUND(I343*H343,2)</f>
        <v>0</v>
      </c>
      <c r="BL343" s="18" t="s">
        <v>165</v>
      </c>
      <c r="BM343" s="163" t="s">
        <v>830</v>
      </c>
    </row>
    <row r="344" spans="2:51" s="13" customFormat="1" ht="11.25">
      <c r="B344" s="165"/>
      <c r="D344" s="166" t="s">
        <v>167</v>
      </c>
      <c r="E344" s="167" t="s">
        <v>1</v>
      </c>
      <c r="F344" s="168" t="s">
        <v>831</v>
      </c>
      <c r="H344" s="169">
        <v>0.145</v>
      </c>
      <c r="I344" s="170"/>
      <c r="L344" s="165"/>
      <c r="M344" s="171"/>
      <c r="N344" s="172"/>
      <c r="O344" s="172"/>
      <c r="P344" s="172"/>
      <c r="Q344" s="172"/>
      <c r="R344" s="172"/>
      <c r="S344" s="172"/>
      <c r="T344" s="173"/>
      <c r="AT344" s="167" t="s">
        <v>167</v>
      </c>
      <c r="AU344" s="167" t="s">
        <v>85</v>
      </c>
      <c r="AV344" s="13" t="s">
        <v>85</v>
      </c>
      <c r="AW344" s="13" t="s">
        <v>32</v>
      </c>
      <c r="AX344" s="13" t="s">
        <v>76</v>
      </c>
      <c r="AY344" s="167" t="s">
        <v>159</v>
      </c>
    </row>
    <row r="345" spans="2:51" s="13" customFormat="1" ht="11.25">
      <c r="B345" s="165"/>
      <c r="D345" s="166" t="s">
        <v>167</v>
      </c>
      <c r="E345" s="167" t="s">
        <v>1</v>
      </c>
      <c r="F345" s="168" t="s">
        <v>832</v>
      </c>
      <c r="H345" s="169">
        <v>0.127</v>
      </c>
      <c r="I345" s="170"/>
      <c r="L345" s="165"/>
      <c r="M345" s="171"/>
      <c r="N345" s="172"/>
      <c r="O345" s="172"/>
      <c r="P345" s="172"/>
      <c r="Q345" s="172"/>
      <c r="R345" s="172"/>
      <c r="S345" s="172"/>
      <c r="T345" s="173"/>
      <c r="AT345" s="167" t="s">
        <v>167</v>
      </c>
      <c r="AU345" s="167" t="s">
        <v>85</v>
      </c>
      <c r="AV345" s="13" t="s">
        <v>85</v>
      </c>
      <c r="AW345" s="13" t="s">
        <v>32</v>
      </c>
      <c r="AX345" s="13" t="s">
        <v>76</v>
      </c>
      <c r="AY345" s="167" t="s">
        <v>159</v>
      </c>
    </row>
    <row r="346" spans="2:51" s="14" customFormat="1" ht="11.25">
      <c r="B346" s="174"/>
      <c r="D346" s="166" t="s">
        <v>167</v>
      </c>
      <c r="E346" s="175" t="s">
        <v>1</v>
      </c>
      <c r="F346" s="176" t="s">
        <v>227</v>
      </c>
      <c r="H346" s="177">
        <v>0.272</v>
      </c>
      <c r="I346" s="178"/>
      <c r="L346" s="174"/>
      <c r="M346" s="179"/>
      <c r="N346" s="180"/>
      <c r="O346" s="180"/>
      <c r="P346" s="180"/>
      <c r="Q346" s="180"/>
      <c r="R346" s="180"/>
      <c r="S346" s="180"/>
      <c r="T346" s="181"/>
      <c r="AT346" s="175" t="s">
        <v>167</v>
      </c>
      <c r="AU346" s="175" t="s">
        <v>85</v>
      </c>
      <c r="AV346" s="14" t="s">
        <v>165</v>
      </c>
      <c r="AW346" s="14" t="s">
        <v>32</v>
      </c>
      <c r="AX346" s="14" t="s">
        <v>83</v>
      </c>
      <c r="AY346" s="175" t="s">
        <v>159</v>
      </c>
    </row>
    <row r="347" spans="1:65" s="2" customFormat="1" ht="21.75" customHeight="1">
      <c r="A347" s="33"/>
      <c r="B347" s="150"/>
      <c r="C347" s="191" t="s">
        <v>515</v>
      </c>
      <c r="D347" s="191" t="s">
        <v>581</v>
      </c>
      <c r="E347" s="192" t="s">
        <v>833</v>
      </c>
      <c r="F347" s="193" t="s">
        <v>834</v>
      </c>
      <c r="G347" s="194" t="s">
        <v>204</v>
      </c>
      <c r="H347" s="195">
        <v>0.149</v>
      </c>
      <c r="I347" s="196"/>
      <c r="J347" s="197">
        <f>ROUND(I347*H347,2)</f>
        <v>0</v>
      </c>
      <c r="K347" s="198"/>
      <c r="L347" s="199"/>
      <c r="M347" s="200" t="s">
        <v>1</v>
      </c>
      <c r="N347" s="201" t="s">
        <v>41</v>
      </c>
      <c r="O347" s="59"/>
      <c r="P347" s="161">
        <f>O347*H347</f>
        <v>0</v>
      </c>
      <c r="Q347" s="161">
        <v>1</v>
      </c>
      <c r="R347" s="161">
        <f>Q347*H347</f>
        <v>0.149</v>
      </c>
      <c r="S347" s="161">
        <v>0</v>
      </c>
      <c r="T347" s="16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193</v>
      </c>
      <c r="AT347" s="163" t="s">
        <v>581</v>
      </c>
      <c r="AU347" s="163" t="s">
        <v>85</v>
      </c>
      <c r="AY347" s="18" t="s">
        <v>159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18" t="s">
        <v>83</v>
      </c>
      <c r="BK347" s="164">
        <f>ROUND(I347*H347,2)</f>
        <v>0</v>
      </c>
      <c r="BL347" s="18" t="s">
        <v>165</v>
      </c>
      <c r="BM347" s="163" t="s">
        <v>835</v>
      </c>
    </row>
    <row r="348" spans="2:51" s="13" customFormat="1" ht="11.25">
      <c r="B348" s="165"/>
      <c r="D348" s="166" t="s">
        <v>167</v>
      </c>
      <c r="E348" s="167" t="s">
        <v>1</v>
      </c>
      <c r="F348" s="168" t="s">
        <v>831</v>
      </c>
      <c r="H348" s="169">
        <v>0.145</v>
      </c>
      <c r="I348" s="170"/>
      <c r="L348" s="165"/>
      <c r="M348" s="171"/>
      <c r="N348" s="172"/>
      <c r="O348" s="172"/>
      <c r="P348" s="172"/>
      <c r="Q348" s="172"/>
      <c r="R348" s="172"/>
      <c r="S348" s="172"/>
      <c r="T348" s="173"/>
      <c r="AT348" s="167" t="s">
        <v>167</v>
      </c>
      <c r="AU348" s="167" t="s">
        <v>85</v>
      </c>
      <c r="AV348" s="13" t="s">
        <v>85</v>
      </c>
      <c r="AW348" s="13" t="s">
        <v>32</v>
      </c>
      <c r="AX348" s="13" t="s">
        <v>83</v>
      </c>
      <c r="AY348" s="167" t="s">
        <v>159</v>
      </c>
    </row>
    <row r="349" spans="2:51" s="13" customFormat="1" ht="11.25">
      <c r="B349" s="165"/>
      <c r="D349" s="166" t="s">
        <v>167</v>
      </c>
      <c r="F349" s="168" t="s">
        <v>836</v>
      </c>
      <c r="H349" s="169">
        <v>0.149</v>
      </c>
      <c r="I349" s="170"/>
      <c r="L349" s="165"/>
      <c r="M349" s="171"/>
      <c r="N349" s="172"/>
      <c r="O349" s="172"/>
      <c r="P349" s="172"/>
      <c r="Q349" s="172"/>
      <c r="R349" s="172"/>
      <c r="S349" s="172"/>
      <c r="T349" s="173"/>
      <c r="AT349" s="167" t="s">
        <v>167</v>
      </c>
      <c r="AU349" s="167" t="s">
        <v>85</v>
      </c>
      <c r="AV349" s="13" t="s">
        <v>85</v>
      </c>
      <c r="AW349" s="13" t="s">
        <v>3</v>
      </c>
      <c r="AX349" s="13" t="s">
        <v>83</v>
      </c>
      <c r="AY349" s="167" t="s">
        <v>159</v>
      </c>
    </row>
    <row r="350" spans="1:65" s="2" customFormat="1" ht="24.2" customHeight="1">
      <c r="A350" s="33"/>
      <c r="B350" s="150"/>
      <c r="C350" s="191" t="s">
        <v>521</v>
      </c>
      <c r="D350" s="191" t="s">
        <v>581</v>
      </c>
      <c r="E350" s="192" t="s">
        <v>837</v>
      </c>
      <c r="F350" s="193" t="s">
        <v>838</v>
      </c>
      <c r="G350" s="194" t="s">
        <v>204</v>
      </c>
      <c r="H350" s="195">
        <v>0.131</v>
      </c>
      <c r="I350" s="196"/>
      <c r="J350" s="197">
        <f>ROUND(I350*H350,2)</f>
        <v>0</v>
      </c>
      <c r="K350" s="198"/>
      <c r="L350" s="199"/>
      <c r="M350" s="200" t="s">
        <v>1</v>
      </c>
      <c r="N350" s="201" t="s">
        <v>41</v>
      </c>
      <c r="O350" s="59"/>
      <c r="P350" s="161">
        <f>O350*H350</f>
        <v>0</v>
      </c>
      <c r="Q350" s="161">
        <v>1</v>
      </c>
      <c r="R350" s="161">
        <f>Q350*H350</f>
        <v>0.131</v>
      </c>
      <c r="S350" s="161">
        <v>0</v>
      </c>
      <c r="T350" s="16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193</v>
      </c>
      <c r="AT350" s="163" t="s">
        <v>581</v>
      </c>
      <c r="AU350" s="163" t="s">
        <v>85</v>
      </c>
      <c r="AY350" s="18" t="s">
        <v>159</v>
      </c>
      <c r="BE350" s="164">
        <f>IF(N350="základní",J350,0)</f>
        <v>0</v>
      </c>
      <c r="BF350" s="164">
        <f>IF(N350="snížená",J350,0)</f>
        <v>0</v>
      </c>
      <c r="BG350" s="164">
        <f>IF(N350="zákl. přenesená",J350,0)</f>
        <v>0</v>
      </c>
      <c r="BH350" s="164">
        <f>IF(N350="sníž. přenesená",J350,0)</f>
        <v>0</v>
      </c>
      <c r="BI350" s="164">
        <f>IF(N350="nulová",J350,0)</f>
        <v>0</v>
      </c>
      <c r="BJ350" s="18" t="s">
        <v>83</v>
      </c>
      <c r="BK350" s="164">
        <f>ROUND(I350*H350,2)</f>
        <v>0</v>
      </c>
      <c r="BL350" s="18" t="s">
        <v>165</v>
      </c>
      <c r="BM350" s="163" t="s">
        <v>839</v>
      </c>
    </row>
    <row r="351" spans="2:51" s="13" customFormat="1" ht="11.25">
      <c r="B351" s="165"/>
      <c r="D351" s="166" t="s">
        <v>167</v>
      </c>
      <c r="E351" s="167" t="s">
        <v>1</v>
      </c>
      <c r="F351" s="168" t="s">
        <v>832</v>
      </c>
      <c r="H351" s="169">
        <v>0.127</v>
      </c>
      <c r="I351" s="170"/>
      <c r="L351" s="165"/>
      <c r="M351" s="171"/>
      <c r="N351" s="172"/>
      <c r="O351" s="172"/>
      <c r="P351" s="172"/>
      <c r="Q351" s="172"/>
      <c r="R351" s="172"/>
      <c r="S351" s="172"/>
      <c r="T351" s="173"/>
      <c r="AT351" s="167" t="s">
        <v>167</v>
      </c>
      <c r="AU351" s="167" t="s">
        <v>85</v>
      </c>
      <c r="AV351" s="13" t="s">
        <v>85</v>
      </c>
      <c r="AW351" s="13" t="s">
        <v>32</v>
      </c>
      <c r="AX351" s="13" t="s">
        <v>83</v>
      </c>
      <c r="AY351" s="167" t="s">
        <v>159</v>
      </c>
    </row>
    <row r="352" spans="2:51" s="13" customFormat="1" ht="11.25">
      <c r="B352" s="165"/>
      <c r="D352" s="166" t="s">
        <v>167</v>
      </c>
      <c r="F352" s="168" t="s">
        <v>840</v>
      </c>
      <c r="H352" s="169">
        <v>0.131</v>
      </c>
      <c r="I352" s="170"/>
      <c r="L352" s="165"/>
      <c r="M352" s="171"/>
      <c r="N352" s="172"/>
      <c r="O352" s="172"/>
      <c r="P352" s="172"/>
      <c r="Q352" s="172"/>
      <c r="R352" s="172"/>
      <c r="S352" s="172"/>
      <c r="T352" s="173"/>
      <c r="AT352" s="167" t="s">
        <v>167</v>
      </c>
      <c r="AU352" s="167" t="s">
        <v>85</v>
      </c>
      <c r="AV352" s="13" t="s">
        <v>85</v>
      </c>
      <c r="AW352" s="13" t="s">
        <v>3</v>
      </c>
      <c r="AX352" s="13" t="s">
        <v>83</v>
      </c>
      <c r="AY352" s="167" t="s">
        <v>159</v>
      </c>
    </row>
    <row r="353" spans="1:65" s="2" customFormat="1" ht="24.2" customHeight="1">
      <c r="A353" s="33"/>
      <c r="B353" s="150"/>
      <c r="C353" s="151" t="s">
        <v>525</v>
      </c>
      <c r="D353" s="151" t="s">
        <v>161</v>
      </c>
      <c r="E353" s="152" t="s">
        <v>841</v>
      </c>
      <c r="F353" s="153" t="s">
        <v>842</v>
      </c>
      <c r="G353" s="154" t="s">
        <v>190</v>
      </c>
      <c r="H353" s="155">
        <v>11.5</v>
      </c>
      <c r="I353" s="156"/>
      <c r="J353" s="157">
        <f>ROUND(I353*H353,2)</f>
        <v>0</v>
      </c>
      <c r="K353" s="158"/>
      <c r="L353" s="34"/>
      <c r="M353" s="159" t="s">
        <v>1</v>
      </c>
      <c r="N353" s="160" t="s">
        <v>41</v>
      </c>
      <c r="O353" s="59"/>
      <c r="P353" s="161">
        <f>O353*H353</f>
        <v>0</v>
      </c>
      <c r="Q353" s="161">
        <v>0.00019</v>
      </c>
      <c r="R353" s="161">
        <f>Q353*H353</f>
        <v>0.0021850000000000003</v>
      </c>
      <c r="S353" s="161">
        <v>0</v>
      </c>
      <c r="T353" s="162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3" t="s">
        <v>165</v>
      </c>
      <c r="AT353" s="163" t="s">
        <v>161</v>
      </c>
      <c r="AU353" s="163" t="s">
        <v>85</v>
      </c>
      <c r="AY353" s="18" t="s">
        <v>159</v>
      </c>
      <c r="BE353" s="164">
        <f>IF(N353="základní",J353,0)</f>
        <v>0</v>
      </c>
      <c r="BF353" s="164">
        <f>IF(N353="snížená",J353,0)</f>
        <v>0</v>
      </c>
      <c r="BG353" s="164">
        <f>IF(N353="zákl. přenesená",J353,0)</f>
        <v>0</v>
      </c>
      <c r="BH353" s="164">
        <f>IF(N353="sníž. přenesená",J353,0)</f>
        <v>0</v>
      </c>
      <c r="BI353" s="164">
        <f>IF(N353="nulová",J353,0)</f>
        <v>0</v>
      </c>
      <c r="BJ353" s="18" t="s">
        <v>83</v>
      </c>
      <c r="BK353" s="164">
        <f>ROUND(I353*H353,2)</f>
        <v>0</v>
      </c>
      <c r="BL353" s="18" t="s">
        <v>165</v>
      </c>
      <c r="BM353" s="163" t="s">
        <v>843</v>
      </c>
    </row>
    <row r="354" spans="2:51" s="13" customFormat="1" ht="11.25">
      <c r="B354" s="165"/>
      <c r="D354" s="166" t="s">
        <v>167</v>
      </c>
      <c r="E354" s="167" t="s">
        <v>1</v>
      </c>
      <c r="F354" s="168" t="s">
        <v>844</v>
      </c>
      <c r="H354" s="169">
        <v>11.5</v>
      </c>
      <c r="I354" s="170"/>
      <c r="L354" s="165"/>
      <c r="M354" s="171"/>
      <c r="N354" s="172"/>
      <c r="O354" s="172"/>
      <c r="P354" s="172"/>
      <c r="Q354" s="172"/>
      <c r="R354" s="172"/>
      <c r="S354" s="172"/>
      <c r="T354" s="173"/>
      <c r="AT354" s="167" t="s">
        <v>167</v>
      </c>
      <c r="AU354" s="167" t="s">
        <v>85</v>
      </c>
      <c r="AV354" s="13" t="s">
        <v>85</v>
      </c>
      <c r="AW354" s="13" t="s">
        <v>32</v>
      </c>
      <c r="AX354" s="13" t="s">
        <v>83</v>
      </c>
      <c r="AY354" s="167" t="s">
        <v>159</v>
      </c>
    </row>
    <row r="355" spans="1:65" s="2" customFormat="1" ht="24.2" customHeight="1">
      <c r="A355" s="33"/>
      <c r="B355" s="150"/>
      <c r="C355" s="151" t="s">
        <v>529</v>
      </c>
      <c r="D355" s="151" t="s">
        <v>161</v>
      </c>
      <c r="E355" s="152" t="s">
        <v>841</v>
      </c>
      <c r="F355" s="153" t="s">
        <v>842</v>
      </c>
      <c r="G355" s="154" t="s">
        <v>190</v>
      </c>
      <c r="H355" s="155">
        <v>28.75</v>
      </c>
      <c r="I355" s="156"/>
      <c r="J355" s="157">
        <f>ROUND(I355*H355,2)</f>
        <v>0</v>
      </c>
      <c r="K355" s="158"/>
      <c r="L355" s="34"/>
      <c r="M355" s="159" t="s">
        <v>1</v>
      </c>
      <c r="N355" s="160" t="s">
        <v>41</v>
      </c>
      <c r="O355" s="59"/>
      <c r="P355" s="161">
        <f>O355*H355</f>
        <v>0</v>
      </c>
      <c r="Q355" s="161">
        <v>0.00019</v>
      </c>
      <c r="R355" s="161">
        <f>Q355*H355</f>
        <v>0.0054625</v>
      </c>
      <c r="S355" s="161">
        <v>0</v>
      </c>
      <c r="T355" s="16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3" t="s">
        <v>165</v>
      </c>
      <c r="AT355" s="163" t="s">
        <v>161</v>
      </c>
      <c r="AU355" s="163" t="s">
        <v>85</v>
      </c>
      <c r="AY355" s="18" t="s">
        <v>159</v>
      </c>
      <c r="BE355" s="164">
        <f>IF(N355="základní",J355,0)</f>
        <v>0</v>
      </c>
      <c r="BF355" s="164">
        <f>IF(N355="snížená",J355,0)</f>
        <v>0</v>
      </c>
      <c r="BG355" s="164">
        <f>IF(N355="zákl. přenesená",J355,0)</f>
        <v>0</v>
      </c>
      <c r="BH355" s="164">
        <f>IF(N355="sníž. přenesená",J355,0)</f>
        <v>0</v>
      </c>
      <c r="BI355" s="164">
        <f>IF(N355="nulová",J355,0)</f>
        <v>0</v>
      </c>
      <c r="BJ355" s="18" t="s">
        <v>83</v>
      </c>
      <c r="BK355" s="164">
        <f>ROUND(I355*H355,2)</f>
        <v>0</v>
      </c>
      <c r="BL355" s="18" t="s">
        <v>165</v>
      </c>
      <c r="BM355" s="163" t="s">
        <v>845</v>
      </c>
    </row>
    <row r="356" spans="2:51" s="13" customFormat="1" ht="11.25">
      <c r="B356" s="165"/>
      <c r="D356" s="166" t="s">
        <v>167</v>
      </c>
      <c r="E356" s="167" t="s">
        <v>1</v>
      </c>
      <c r="F356" s="168" t="s">
        <v>846</v>
      </c>
      <c r="H356" s="169">
        <v>28.75</v>
      </c>
      <c r="I356" s="170"/>
      <c r="L356" s="165"/>
      <c r="M356" s="171"/>
      <c r="N356" s="172"/>
      <c r="O356" s="172"/>
      <c r="P356" s="172"/>
      <c r="Q356" s="172"/>
      <c r="R356" s="172"/>
      <c r="S356" s="172"/>
      <c r="T356" s="173"/>
      <c r="AT356" s="167" t="s">
        <v>167</v>
      </c>
      <c r="AU356" s="167" t="s">
        <v>85</v>
      </c>
      <c r="AV356" s="13" t="s">
        <v>85</v>
      </c>
      <c r="AW356" s="13" t="s">
        <v>32</v>
      </c>
      <c r="AX356" s="13" t="s">
        <v>83</v>
      </c>
      <c r="AY356" s="167" t="s">
        <v>159</v>
      </c>
    </row>
    <row r="357" spans="1:65" s="2" customFormat="1" ht="24.2" customHeight="1">
      <c r="A357" s="33"/>
      <c r="B357" s="150"/>
      <c r="C357" s="151" t="s">
        <v>847</v>
      </c>
      <c r="D357" s="151" t="s">
        <v>161</v>
      </c>
      <c r="E357" s="152" t="s">
        <v>848</v>
      </c>
      <c r="F357" s="153" t="s">
        <v>849</v>
      </c>
      <c r="G357" s="154" t="s">
        <v>190</v>
      </c>
      <c r="H357" s="155">
        <v>3.75</v>
      </c>
      <c r="I357" s="156"/>
      <c r="J357" s="157">
        <f>ROUND(I357*H357,2)</f>
        <v>0</v>
      </c>
      <c r="K357" s="158"/>
      <c r="L357" s="34"/>
      <c r="M357" s="159" t="s">
        <v>1</v>
      </c>
      <c r="N357" s="160" t="s">
        <v>41</v>
      </c>
      <c r="O357" s="59"/>
      <c r="P357" s="161">
        <f>O357*H357</f>
        <v>0</v>
      </c>
      <c r="Q357" s="161">
        <v>0.00038</v>
      </c>
      <c r="R357" s="161">
        <f>Q357*H357</f>
        <v>0.001425</v>
      </c>
      <c r="S357" s="161">
        <v>0</v>
      </c>
      <c r="T357" s="16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3" t="s">
        <v>165</v>
      </c>
      <c r="AT357" s="163" t="s">
        <v>161</v>
      </c>
      <c r="AU357" s="163" t="s">
        <v>85</v>
      </c>
      <c r="AY357" s="18" t="s">
        <v>159</v>
      </c>
      <c r="BE357" s="164">
        <f>IF(N357="základní",J357,0)</f>
        <v>0</v>
      </c>
      <c r="BF357" s="164">
        <f>IF(N357="snížená",J357,0)</f>
        <v>0</v>
      </c>
      <c r="BG357" s="164">
        <f>IF(N357="zákl. přenesená",J357,0)</f>
        <v>0</v>
      </c>
      <c r="BH357" s="164">
        <f>IF(N357="sníž. přenesená",J357,0)</f>
        <v>0</v>
      </c>
      <c r="BI357" s="164">
        <f>IF(N357="nulová",J357,0)</f>
        <v>0</v>
      </c>
      <c r="BJ357" s="18" t="s">
        <v>83</v>
      </c>
      <c r="BK357" s="164">
        <f>ROUND(I357*H357,2)</f>
        <v>0</v>
      </c>
      <c r="BL357" s="18" t="s">
        <v>165</v>
      </c>
      <c r="BM357" s="163" t="s">
        <v>850</v>
      </c>
    </row>
    <row r="358" spans="2:51" s="13" customFormat="1" ht="11.25">
      <c r="B358" s="165"/>
      <c r="D358" s="166" t="s">
        <v>167</v>
      </c>
      <c r="E358" s="167" t="s">
        <v>1</v>
      </c>
      <c r="F358" s="168" t="s">
        <v>851</v>
      </c>
      <c r="H358" s="169">
        <v>3.75</v>
      </c>
      <c r="I358" s="170"/>
      <c r="L358" s="165"/>
      <c r="M358" s="171"/>
      <c r="N358" s="172"/>
      <c r="O358" s="172"/>
      <c r="P358" s="172"/>
      <c r="Q358" s="172"/>
      <c r="R358" s="172"/>
      <c r="S358" s="172"/>
      <c r="T358" s="173"/>
      <c r="AT358" s="167" t="s">
        <v>167</v>
      </c>
      <c r="AU358" s="167" t="s">
        <v>85</v>
      </c>
      <c r="AV358" s="13" t="s">
        <v>85</v>
      </c>
      <c r="AW358" s="13" t="s">
        <v>32</v>
      </c>
      <c r="AX358" s="13" t="s">
        <v>83</v>
      </c>
      <c r="AY358" s="167" t="s">
        <v>159</v>
      </c>
    </row>
    <row r="359" spans="1:65" s="2" customFormat="1" ht="21.75" customHeight="1">
      <c r="A359" s="33"/>
      <c r="B359" s="150"/>
      <c r="C359" s="151" t="s">
        <v>852</v>
      </c>
      <c r="D359" s="151" t="s">
        <v>161</v>
      </c>
      <c r="E359" s="152" t="s">
        <v>853</v>
      </c>
      <c r="F359" s="153" t="s">
        <v>854</v>
      </c>
      <c r="G359" s="154" t="s">
        <v>196</v>
      </c>
      <c r="H359" s="155">
        <v>34.366</v>
      </c>
      <c r="I359" s="156"/>
      <c r="J359" s="157">
        <f>ROUND(I359*H359,2)</f>
        <v>0</v>
      </c>
      <c r="K359" s="158"/>
      <c r="L359" s="34"/>
      <c r="M359" s="159" t="s">
        <v>1</v>
      </c>
      <c r="N359" s="160" t="s">
        <v>41</v>
      </c>
      <c r="O359" s="59"/>
      <c r="P359" s="161">
        <f>O359*H359</f>
        <v>0</v>
      </c>
      <c r="Q359" s="161">
        <v>2.50187</v>
      </c>
      <c r="R359" s="161">
        <f>Q359*H359</f>
        <v>85.97926441999999</v>
      </c>
      <c r="S359" s="161">
        <v>0</v>
      </c>
      <c r="T359" s="162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3" t="s">
        <v>165</v>
      </c>
      <c r="AT359" s="163" t="s">
        <v>161</v>
      </c>
      <c r="AU359" s="163" t="s">
        <v>85</v>
      </c>
      <c r="AY359" s="18" t="s">
        <v>159</v>
      </c>
      <c r="BE359" s="164">
        <f>IF(N359="základní",J359,0)</f>
        <v>0</v>
      </c>
      <c r="BF359" s="164">
        <f>IF(N359="snížená",J359,0)</f>
        <v>0</v>
      </c>
      <c r="BG359" s="164">
        <f>IF(N359="zákl. přenesená",J359,0)</f>
        <v>0</v>
      </c>
      <c r="BH359" s="164">
        <f>IF(N359="sníž. přenesená",J359,0)</f>
        <v>0</v>
      </c>
      <c r="BI359" s="164">
        <f>IF(N359="nulová",J359,0)</f>
        <v>0</v>
      </c>
      <c r="BJ359" s="18" t="s">
        <v>83</v>
      </c>
      <c r="BK359" s="164">
        <f>ROUND(I359*H359,2)</f>
        <v>0</v>
      </c>
      <c r="BL359" s="18" t="s">
        <v>165</v>
      </c>
      <c r="BM359" s="163" t="s">
        <v>855</v>
      </c>
    </row>
    <row r="360" spans="1:47" s="2" customFormat="1" ht="19.5">
      <c r="A360" s="33"/>
      <c r="B360" s="34"/>
      <c r="C360" s="33"/>
      <c r="D360" s="166" t="s">
        <v>447</v>
      </c>
      <c r="E360" s="33"/>
      <c r="F360" s="182" t="s">
        <v>742</v>
      </c>
      <c r="G360" s="33"/>
      <c r="H360" s="33"/>
      <c r="I360" s="183"/>
      <c r="J360" s="33"/>
      <c r="K360" s="33"/>
      <c r="L360" s="34"/>
      <c r="M360" s="184"/>
      <c r="N360" s="185"/>
      <c r="O360" s="59"/>
      <c r="P360" s="59"/>
      <c r="Q360" s="59"/>
      <c r="R360" s="59"/>
      <c r="S360" s="59"/>
      <c r="T360" s="60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T360" s="18" t="s">
        <v>447</v>
      </c>
      <c r="AU360" s="18" t="s">
        <v>85</v>
      </c>
    </row>
    <row r="361" spans="2:51" s="13" customFormat="1" ht="11.25">
      <c r="B361" s="165"/>
      <c r="D361" s="166" t="s">
        <v>167</v>
      </c>
      <c r="E361" s="167" t="s">
        <v>1</v>
      </c>
      <c r="F361" s="168" t="s">
        <v>856</v>
      </c>
      <c r="H361" s="169">
        <v>34.366</v>
      </c>
      <c r="I361" s="170"/>
      <c r="L361" s="165"/>
      <c r="M361" s="171"/>
      <c r="N361" s="172"/>
      <c r="O361" s="172"/>
      <c r="P361" s="172"/>
      <c r="Q361" s="172"/>
      <c r="R361" s="172"/>
      <c r="S361" s="172"/>
      <c r="T361" s="173"/>
      <c r="AT361" s="167" t="s">
        <v>167</v>
      </c>
      <c r="AU361" s="167" t="s">
        <v>85</v>
      </c>
      <c r="AV361" s="13" t="s">
        <v>85</v>
      </c>
      <c r="AW361" s="13" t="s">
        <v>32</v>
      </c>
      <c r="AX361" s="13" t="s">
        <v>83</v>
      </c>
      <c r="AY361" s="167" t="s">
        <v>159</v>
      </c>
    </row>
    <row r="362" spans="1:65" s="2" customFormat="1" ht="24.2" customHeight="1">
      <c r="A362" s="33"/>
      <c r="B362" s="150"/>
      <c r="C362" s="151" t="s">
        <v>857</v>
      </c>
      <c r="D362" s="151" t="s">
        <v>161</v>
      </c>
      <c r="E362" s="152" t="s">
        <v>858</v>
      </c>
      <c r="F362" s="153" t="s">
        <v>859</v>
      </c>
      <c r="G362" s="154" t="s">
        <v>164</v>
      </c>
      <c r="H362" s="155">
        <v>49.833</v>
      </c>
      <c r="I362" s="156"/>
      <c r="J362" s="157">
        <f>ROUND(I362*H362,2)</f>
        <v>0</v>
      </c>
      <c r="K362" s="158"/>
      <c r="L362" s="34"/>
      <c r="M362" s="159" t="s">
        <v>1</v>
      </c>
      <c r="N362" s="160" t="s">
        <v>41</v>
      </c>
      <c r="O362" s="59"/>
      <c r="P362" s="161">
        <f>O362*H362</f>
        <v>0</v>
      </c>
      <c r="Q362" s="161">
        <v>0.00244</v>
      </c>
      <c r="R362" s="161">
        <f>Q362*H362</f>
        <v>0.12159252</v>
      </c>
      <c r="S362" s="161">
        <v>0</v>
      </c>
      <c r="T362" s="162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63" t="s">
        <v>165</v>
      </c>
      <c r="AT362" s="163" t="s">
        <v>161</v>
      </c>
      <c r="AU362" s="163" t="s">
        <v>85</v>
      </c>
      <c r="AY362" s="18" t="s">
        <v>159</v>
      </c>
      <c r="BE362" s="164">
        <f>IF(N362="základní",J362,0)</f>
        <v>0</v>
      </c>
      <c r="BF362" s="164">
        <f>IF(N362="snížená",J362,0)</f>
        <v>0</v>
      </c>
      <c r="BG362" s="164">
        <f>IF(N362="zákl. přenesená",J362,0)</f>
        <v>0</v>
      </c>
      <c r="BH362" s="164">
        <f>IF(N362="sníž. přenesená",J362,0)</f>
        <v>0</v>
      </c>
      <c r="BI362" s="164">
        <f>IF(N362="nulová",J362,0)</f>
        <v>0</v>
      </c>
      <c r="BJ362" s="18" t="s">
        <v>83</v>
      </c>
      <c r="BK362" s="164">
        <f>ROUND(I362*H362,2)</f>
        <v>0</v>
      </c>
      <c r="BL362" s="18" t="s">
        <v>165</v>
      </c>
      <c r="BM362" s="163" t="s">
        <v>860</v>
      </c>
    </row>
    <row r="363" spans="2:51" s="13" customFormat="1" ht="11.25">
      <c r="B363" s="165"/>
      <c r="D363" s="166" t="s">
        <v>167</v>
      </c>
      <c r="E363" s="167" t="s">
        <v>1</v>
      </c>
      <c r="F363" s="168" t="s">
        <v>861</v>
      </c>
      <c r="H363" s="169">
        <v>11.92</v>
      </c>
      <c r="I363" s="170"/>
      <c r="L363" s="165"/>
      <c r="M363" s="171"/>
      <c r="N363" s="172"/>
      <c r="O363" s="172"/>
      <c r="P363" s="172"/>
      <c r="Q363" s="172"/>
      <c r="R363" s="172"/>
      <c r="S363" s="172"/>
      <c r="T363" s="173"/>
      <c r="AT363" s="167" t="s">
        <v>167</v>
      </c>
      <c r="AU363" s="167" t="s">
        <v>85</v>
      </c>
      <c r="AV363" s="13" t="s">
        <v>85</v>
      </c>
      <c r="AW363" s="13" t="s">
        <v>32</v>
      </c>
      <c r="AX363" s="13" t="s">
        <v>76</v>
      </c>
      <c r="AY363" s="167" t="s">
        <v>159</v>
      </c>
    </row>
    <row r="364" spans="2:51" s="13" customFormat="1" ht="11.25">
      <c r="B364" s="165"/>
      <c r="D364" s="166" t="s">
        <v>167</v>
      </c>
      <c r="E364" s="167" t="s">
        <v>1</v>
      </c>
      <c r="F364" s="168" t="s">
        <v>862</v>
      </c>
      <c r="H364" s="169">
        <v>18.048</v>
      </c>
      <c r="I364" s="170"/>
      <c r="L364" s="165"/>
      <c r="M364" s="171"/>
      <c r="N364" s="172"/>
      <c r="O364" s="172"/>
      <c r="P364" s="172"/>
      <c r="Q364" s="172"/>
      <c r="R364" s="172"/>
      <c r="S364" s="172"/>
      <c r="T364" s="173"/>
      <c r="AT364" s="167" t="s">
        <v>167</v>
      </c>
      <c r="AU364" s="167" t="s">
        <v>85</v>
      </c>
      <c r="AV364" s="13" t="s">
        <v>85</v>
      </c>
      <c r="AW364" s="13" t="s">
        <v>32</v>
      </c>
      <c r="AX364" s="13" t="s">
        <v>76</v>
      </c>
      <c r="AY364" s="167" t="s">
        <v>159</v>
      </c>
    </row>
    <row r="365" spans="2:51" s="13" customFormat="1" ht="11.25">
      <c r="B365" s="165"/>
      <c r="D365" s="166" t="s">
        <v>167</v>
      </c>
      <c r="E365" s="167" t="s">
        <v>1</v>
      </c>
      <c r="F365" s="168" t="s">
        <v>863</v>
      </c>
      <c r="H365" s="169">
        <v>19.865</v>
      </c>
      <c r="I365" s="170"/>
      <c r="L365" s="165"/>
      <c r="M365" s="171"/>
      <c r="N365" s="172"/>
      <c r="O365" s="172"/>
      <c r="P365" s="172"/>
      <c r="Q365" s="172"/>
      <c r="R365" s="172"/>
      <c r="S365" s="172"/>
      <c r="T365" s="173"/>
      <c r="AT365" s="167" t="s">
        <v>167</v>
      </c>
      <c r="AU365" s="167" t="s">
        <v>85</v>
      </c>
      <c r="AV365" s="13" t="s">
        <v>85</v>
      </c>
      <c r="AW365" s="13" t="s">
        <v>32</v>
      </c>
      <c r="AX365" s="13" t="s">
        <v>76</v>
      </c>
      <c r="AY365" s="167" t="s">
        <v>159</v>
      </c>
    </row>
    <row r="366" spans="2:51" s="14" customFormat="1" ht="11.25">
      <c r="B366" s="174"/>
      <c r="D366" s="166" t="s">
        <v>167</v>
      </c>
      <c r="E366" s="175" t="s">
        <v>1</v>
      </c>
      <c r="F366" s="176" t="s">
        <v>227</v>
      </c>
      <c r="H366" s="177">
        <v>49.833</v>
      </c>
      <c r="I366" s="178"/>
      <c r="L366" s="174"/>
      <c r="M366" s="179"/>
      <c r="N366" s="180"/>
      <c r="O366" s="180"/>
      <c r="P366" s="180"/>
      <c r="Q366" s="180"/>
      <c r="R366" s="180"/>
      <c r="S366" s="180"/>
      <c r="T366" s="181"/>
      <c r="AT366" s="175" t="s">
        <v>167</v>
      </c>
      <c r="AU366" s="175" t="s">
        <v>85</v>
      </c>
      <c r="AV366" s="14" t="s">
        <v>165</v>
      </c>
      <c r="AW366" s="14" t="s">
        <v>32</v>
      </c>
      <c r="AX366" s="14" t="s">
        <v>83</v>
      </c>
      <c r="AY366" s="175" t="s">
        <v>159</v>
      </c>
    </row>
    <row r="367" spans="1:65" s="2" customFormat="1" ht="24.2" customHeight="1">
      <c r="A367" s="33"/>
      <c r="B367" s="150"/>
      <c r="C367" s="151" t="s">
        <v>864</v>
      </c>
      <c r="D367" s="151" t="s">
        <v>161</v>
      </c>
      <c r="E367" s="152" t="s">
        <v>865</v>
      </c>
      <c r="F367" s="153" t="s">
        <v>866</v>
      </c>
      <c r="G367" s="154" t="s">
        <v>164</v>
      </c>
      <c r="H367" s="155">
        <v>49.833</v>
      </c>
      <c r="I367" s="156"/>
      <c r="J367" s="157">
        <f>ROUND(I367*H367,2)</f>
        <v>0</v>
      </c>
      <c r="K367" s="158"/>
      <c r="L367" s="34"/>
      <c r="M367" s="159" t="s">
        <v>1</v>
      </c>
      <c r="N367" s="160" t="s">
        <v>41</v>
      </c>
      <c r="O367" s="59"/>
      <c r="P367" s="161">
        <f>O367*H367</f>
        <v>0</v>
      </c>
      <c r="Q367" s="161">
        <v>0</v>
      </c>
      <c r="R367" s="161">
        <f>Q367*H367</f>
        <v>0</v>
      </c>
      <c r="S367" s="161">
        <v>0</v>
      </c>
      <c r="T367" s="16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63" t="s">
        <v>165</v>
      </c>
      <c r="AT367" s="163" t="s">
        <v>161</v>
      </c>
      <c r="AU367" s="163" t="s">
        <v>85</v>
      </c>
      <c r="AY367" s="18" t="s">
        <v>159</v>
      </c>
      <c r="BE367" s="164">
        <f>IF(N367="základní",J367,0)</f>
        <v>0</v>
      </c>
      <c r="BF367" s="164">
        <f>IF(N367="snížená",J367,0)</f>
        <v>0</v>
      </c>
      <c r="BG367" s="164">
        <f>IF(N367="zákl. přenesená",J367,0)</f>
        <v>0</v>
      </c>
      <c r="BH367" s="164">
        <f>IF(N367="sníž. přenesená",J367,0)</f>
        <v>0</v>
      </c>
      <c r="BI367" s="164">
        <f>IF(N367="nulová",J367,0)</f>
        <v>0</v>
      </c>
      <c r="BJ367" s="18" t="s">
        <v>83</v>
      </c>
      <c r="BK367" s="164">
        <f>ROUND(I367*H367,2)</f>
        <v>0</v>
      </c>
      <c r="BL367" s="18" t="s">
        <v>165</v>
      </c>
      <c r="BM367" s="163" t="s">
        <v>867</v>
      </c>
    </row>
    <row r="368" spans="1:65" s="2" customFormat="1" ht="24.2" customHeight="1">
      <c r="A368" s="33"/>
      <c r="B368" s="150"/>
      <c r="C368" s="151" t="s">
        <v>868</v>
      </c>
      <c r="D368" s="151" t="s">
        <v>161</v>
      </c>
      <c r="E368" s="152" t="s">
        <v>869</v>
      </c>
      <c r="F368" s="153" t="s">
        <v>870</v>
      </c>
      <c r="G368" s="154" t="s">
        <v>164</v>
      </c>
      <c r="H368" s="155">
        <v>252.112</v>
      </c>
      <c r="I368" s="156"/>
      <c r="J368" s="157">
        <f>ROUND(I368*H368,2)</f>
        <v>0</v>
      </c>
      <c r="K368" s="158"/>
      <c r="L368" s="34"/>
      <c r="M368" s="159" t="s">
        <v>1</v>
      </c>
      <c r="N368" s="160" t="s">
        <v>41</v>
      </c>
      <c r="O368" s="59"/>
      <c r="P368" s="161">
        <f>O368*H368</f>
        <v>0</v>
      </c>
      <c r="Q368" s="161">
        <v>0.00228</v>
      </c>
      <c r="R368" s="161">
        <f>Q368*H368</f>
        <v>0.57481536</v>
      </c>
      <c r="S368" s="161">
        <v>0</v>
      </c>
      <c r="T368" s="16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165</v>
      </c>
      <c r="AT368" s="163" t="s">
        <v>161</v>
      </c>
      <c r="AU368" s="163" t="s">
        <v>85</v>
      </c>
      <c r="AY368" s="18" t="s">
        <v>159</v>
      </c>
      <c r="BE368" s="164">
        <f>IF(N368="základní",J368,0)</f>
        <v>0</v>
      </c>
      <c r="BF368" s="164">
        <f>IF(N368="snížená",J368,0)</f>
        <v>0</v>
      </c>
      <c r="BG368" s="164">
        <f>IF(N368="zákl. přenesená",J368,0)</f>
        <v>0</v>
      </c>
      <c r="BH368" s="164">
        <f>IF(N368="sníž. přenesená",J368,0)</f>
        <v>0</v>
      </c>
      <c r="BI368" s="164">
        <f>IF(N368="nulová",J368,0)</f>
        <v>0</v>
      </c>
      <c r="BJ368" s="18" t="s">
        <v>83</v>
      </c>
      <c r="BK368" s="164">
        <f>ROUND(I368*H368,2)</f>
        <v>0</v>
      </c>
      <c r="BL368" s="18" t="s">
        <v>165</v>
      </c>
      <c r="BM368" s="163" t="s">
        <v>871</v>
      </c>
    </row>
    <row r="369" spans="2:51" s="13" customFormat="1" ht="22.5">
      <c r="B369" s="165"/>
      <c r="D369" s="166" t="s">
        <v>167</v>
      </c>
      <c r="E369" s="167" t="s">
        <v>1</v>
      </c>
      <c r="F369" s="168" t="s">
        <v>872</v>
      </c>
      <c r="H369" s="169">
        <v>232.72</v>
      </c>
      <c r="I369" s="170"/>
      <c r="L369" s="165"/>
      <c r="M369" s="171"/>
      <c r="N369" s="172"/>
      <c r="O369" s="172"/>
      <c r="P369" s="172"/>
      <c r="Q369" s="172"/>
      <c r="R369" s="172"/>
      <c r="S369" s="172"/>
      <c r="T369" s="173"/>
      <c r="AT369" s="167" t="s">
        <v>167</v>
      </c>
      <c r="AU369" s="167" t="s">
        <v>85</v>
      </c>
      <c r="AV369" s="13" t="s">
        <v>85</v>
      </c>
      <c r="AW369" s="13" t="s">
        <v>32</v>
      </c>
      <c r="AX369" s="13" t="s">
        <v>76</v>
      </c>
      <c r="AY369" s="167" t="s">
        <v>159</v>
      </c>
    </row>
    <row r="370" spans="2:51" s="13" customFormat="1" ht="11.25">
      <c r="B370" s="165"/>
      <c r="D370" s="166" t="s">
        <v>167</v>
      </c>
      <c r="E370" s="167" t="s">
        <v>1</v>
      </c>
      <c r="F370" s="168" t="s">
        <v>873</v>
      </c>
      <c r="H370" s="169">
        <v>19.392</v>
      </c>
      <c r="I370" s="170"/>
      <c r="L370" s="165"/>
      <c r="M370" s="171"/>
      <c r="N370" s="172"/>
      <c r="O370" s="172"/>
      <c r="P370" s="172"/>
      <c r="Q370" s="172"/>
      <c r="R370" s="172"/>
      <c r="S370" s="172"/>
      <c r="T370" s="173"/>
      <c r="AT370" s="167" t="s">
        <v>167</v>
      </c>
      <c r="AU370" s="167" t="s">
        <v>85</v>
      </c>
      <c r="AV370" s="13" t="s">
        <v>85</v>
      </c>
      <c r="AW370" s="13" t="s">
        <v>32</v>
      </c>
      <c r="AX370" s="13" t="s">
        <v>76</v>
      </c>
      <c r="AY370" s="167" t="s">
        <v>159</v>
      </c>
    </row>
    <row r="371" spans="2:51" s="14" customFormat="1" ht="11.25">
      <c r="B371" s="174"/>
      <c r="D371" s="166" t="s">
        <v>167</v>
      </c>
      <c r="E371" s="175" t="s">
        <v>1</v>
      </c>
      <c r="F371" s="176" t="s">
        <v>227</v>
      </c>
      <c r="H371" s="177">
        <v>252.112</v>
      </c>
      <c r="I371" s="178"/>
      <c r="L371" s="174"/>
      <c r="M371" s="179"/>
      <c r="N371" s="180"/>
      <c r="O371" s="180"/>
      <c r="P371" s="180"/>
      <c r="Q371" s="180"/>
      <c r="R371" s="180"/>
      <c r="S371" s="180"/>
      <c r="T371" s="181"/>
      <c r="AT371" s="175" t="s">
        <v>167</v>
      </c>
      <c r="AU371" s="175" t="s">
        <v>85</v>
      </c>
      <c r="AV371" s="14" t="s">
        <v>165</v>
      </c>
      <c r="AW371" s="14" t="s">
        <v>32</v>
      </c>
      <c r="AX371" s="14" t="s">
        <v>83</v>
      </c>
      <c r="AY371" s="175" t="s">
        <v>159</v>
      </c>
    </row>
    <row r="372" spans="1:65" s="2" customFormat="1" ht="24.2" customHeight="1">
      <c r="A372" s="33"/>
      <c r="B372" s="150"/>
      <c r="C372" s="151" t="s">
        <v>874</v>
      </c>
      <c r="D372" s="151" t="s">
        <v>161</v>
      </c>
      <c r="E372" s="152" t="s">
        <v>875</v>
      </c>
      <c r="F372" s="153" t="s">
        <v>876</v>
      </c>
      <c r="G372" s="154" t="s">
        <v>164</v>
      </c>
      <c r="H372" s="155">
        <v>252.112</v>
      </c>
      <c r="I372" s="156"/>
      <c r="J372" s="157">
        <f>ROUND(I372*H372,2)</f>
        <v>0</v>
      </c>
      <c r="K372" s="158"/>
      <c r="L372" s="34"/>
      <c r="M372" s="159" t="s">
        <v>1</v>
      </c>
      <c r="N372" s="160" t="s">
        <v>41</v>
      </c>
      <c r="O372" s="59"/>
      <c r="P372" s="161">
        <f>O372*H372</f>
        <v>0</v>
      </c>
      <c r="Q372" s="161">
        <v>0</v>
      </c>
      <c r="R372" s="161">
        <f>Q372*H372</f>
        <v>0</v>
      </c>
      <c r="S372" s="161">
        <v>0</v>
      </c>
      <c r="T372" s="162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3" t="s">
        <v>165</v>
      </c>
      <c r="AT372" s="163" t="s">
        <v>161</v>
      </c>
      <c r="AU372" s="163" t="s">
        <v>85</v>
      </c>
      <c r="AY372" s="18" t="s">
        <v>159</v>
      </c>
      <c r="BE372" s="164">
        <f>IF(N372="základní",J372,0)</f>
        <v>0</v>
      </c>
      <c r="BF372" s="164">
        <f>IF(N372="snížená",J372,0)</f>
        <v>0</v>
      </c>
      <c r="BG372" s="164">
        <f>IF(N372="zákl. přenesená",J372,0)</f>
        <v>0</v>
      </c>
      <c r="BH372" s="164">
        <f>IF(N372="sníž. přenesená",J372,0)</f>
        <v>0</v>
      </c>
      <c r="BI372" s="164">
        <f>IF(N372="nulová",J372,0)</f>
        <v>0</v>
      </c>
      <c r="BJ372" s="18" t="s">
        <v>83</v>
      </c>
      <c r="BK372" s="164">
        <f>ROUND(I372*H372,2)</f>
        <v>0</v>
      </c>
      <c r="BL372" s="18" t="s">
        <v>165</v>
      </c>
      <c r="BM372" s="163" t="s">
        <v>877</v>
      </c>
    </row>
    <row r="373" spans="1:65" s="2" customFormat="1" ht="16.5" customHeight="1">
      <c r="A373" s="33"/>
      <c r="B373" s="150"/>
      <c r="C373" s="151" t="s">
        <v>878</v>
      </c>
      <c r="D373" s="151" t="s">
        <v>161</v>
      </c>
      <c r="E373" s="152" t="s">
        <v>879</v>
      </c>
      <c r="F373" s="153" t="s">
        <v>880</v>
      </c>
      <c r="G373" s="154" t="s">
        <v>204</v>
      </c>
      <c r="H373" s="155">
        <v>6.6</v>
      </c>
      <c r="I373" s="156"/>
      <c r="J373" s="157">
        <f>ROUND(I373*H373,2)</f>
        <v>0</v>
      </c>
      <c r="K373" s="158"/>
      <c r="L373" s="34"/>
      <c r="M373" s="159" t="s">
        <v>1</v>
      </c>
      <c r="N373" s="160" t="s">
        <v>41</v>
      </c>
      <c r="O373" s="59"/>
      <c r="P373" s="161">
        <f>O373*H373</f>
        <v>0</v>
      </c>
      <c r="Q373" s="161">
        <v>1.05237</v>
      </c>
      <c r="R373" s="161">
        <f>Q373*H373</f>
        <v>6.945641999999999</v>
      </c>
      <c r="S373" s="161">
        <v>0</v>
      </c>
      <c r="T373" s="162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3" t="s">
        <v>165</v>
      </c>
      <c r="AT373" s="163" t="s">
        <v>161</v>
      </c>
      <c r="AU373" s="163" t="s">
        <v>85</v>
      </c>
      <c r="AY373" s="18" t="s">
        <v>159</v>
      </c>
      <c r="BE373" s="164">
        <f>IF(N373="základní",J373,0)</f>
        <v>0</v>
      </c>
      <c r="BF373" s="164">
        <f>IF(N373="snížená",J373,0)</f>
        <v>0</v>
      </c>
      <c r="BG373" s="164">
        <f>IF(N373="zákl. přenesená",J373,0)</f>
        <v>0</v>
      </c>
      <c r="BH373" s="164">
        <f>IF(N373="sníž. přenesená",J373,0)</f>
        <v>0</v>
      </c>
      <c r="BI373" s="164">
        <f>IF(N373="nulová",J373,0)</f>
        <v>0</v>
      </c>
      <c r="BJ373" s="18" t="s">
        <v>83</v>
      </c>
      <c r="BK373" s="164">
        <f>ROUND(I373*H373,2)</f>
        <v>0</v>
      </c>
      <c r="BL373" s="18" t="s">
        <v>165</v>
      </c>
      <c r="BM373" s="163" t="s">
        <v>881</v>
      </c>
    </row>
    <row r="374" spans="2:51" s="13" customFormat="1" ht="11.25">
      <c r="B374" s="165"/>
      <c r="D374" s="166" t="s">
        <v>167</v>
      </c>
      <c r="E374" s="167" t="s">
        <v>1</v>
      </c>
      <c r="F374" s="168" t="s">
        <v>882</v>
      </c>
      <c r="H374" s="169">
        <v>6.6</v>
      </c>
      <c r="I374" s="170"/>
      <c r="L374" s="165"/>
      <c r="M374" s="171"/>
      <c r="N374" s="172"/>
      <c r="O374" s="172"/>
      <c r="P374" s="172"/>
      <c r="Q374" s="172"/>
      <c r="R374" s="172"/>
      <c r="S374" s="172"/>
      <c r="T374" s="173"/>
      <c r="AT374" s="167" t="s">
        <v>167</v>
      </c>
      <c r="AU374" s="167" t="s">
        <v>85</v>
      </c>
      <c r="AV374" s="13" t="s">
        <v>85</v>
      </c>
      <c r="AW374" s="13" t="s">
        <v>32</v>
      </c>
      <c r="AX374" s="13" t="s">
        <v>83</v>
      </c>
      <c r="AY374" s="167" t="s">
        <v>159</v>
      </c>
    </row>
    <row r="375" spans="1:65" s="2" customFormat="1" ht="24.2" customHeight="1">
      <c r="A375" s="33"/>
      <c r="B375" s="150"/>
      <c r="C375" s="151" t="s">
        <v>883</v>
      </c>
      <c r="D375" s="151" t="s">
        <v>161</v>
      </c>
      <c r="E375" s="152" t="s">
        <v>884</v>
      </c>
      <c r="F375" s="153" t="s">
        <v>885</v>
      </c>
      <c r="G375" s="154" t="s">
        <v>164</v>
      </c>
      <c r="H375" s="155">
        <v>44.12</v>
      </c>
      <c r="I375" s="156"/>
      <c r="J375" s="157">
        <f>ROUND(I375*H375,2)</f>
        <v>0</v>
      </c>
      <c r="K375" s="158"/>
      <c r="L375" s="34"/>
      <c r="M375" s="159" t="s">
        <v>1</v>
      </c>
      <c r="N375" s="160" t="s">
        <v>41</v>
      </c>
      <c r="O375" s="59"/>
      <c r="P375" s="161">
        <f>O375*H375</f>
        <v>0</v>
      </c>
      <c r="Q375" s="161">
        <v>0.00311</v>
      </c>
      <c r="R375" s="161">
        <f>Q375*H375</f>
        <v>0.13721319999999998</v>
      </c>
      <c r="S375" s="161">
        <v>0</v>
      </c>
      <c r="T375" s="162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3" t="s">
        <v>165</v>
      </c>
      <c r="AT375" s="163" t="s">
        <v>161</v>
      </c>
      <c r="AU375" s="163" t="s">
        <v>85</v>
      </c>
      <c r="AY375" s="18" t="s">
        <v>159</v>
      </c>
      <c r="BE375" s="164">
        <f>IF(N375="základní",J375,0)</f>
        <v>0</v>
      </c>
      <c r="BF375" s="164">
        <f>IF(N375="snížená",J375,0)</f>
        <v>0</v>
      </c>
      <c r="BG375" s="164">
        <f>IF(N375="zákl. přenesená",J375,0)</f>
        <v>0</v>
      </c>
      <c r="BH375" s="164">
        <f>IF(N375="sníž. přenesená",J375,0)</f>
        <v>0</v>
      </c>
      <c r="BI375" s="164">
        <f>IF(N375="nulová",J375,0)</f>
        <v>0</v>
      </c>
      <c r="BJ375" s="18" t="s">
        <v>83</v>
      </c>
      <c r="BK375" s="164">
        <f>ROUND(I375*H375,2)</f>
        <v>0</v>
      </c>
      <c r="BL375" s="18" t="s">
        <v>165</v>
      </c>
      <c r="BM375" s="163" t="s">
        <v>886</v>
      </c>
    </row>
    <row r="376" spans="2:51" s="13" customFormat="1" ht="11.25">
      <c r="B376" s="165"/>
      <c r="D376" s="166" t="s">
        <v>167</v>
      </c>
      <c r="E376" s="167" t="s">
        <v>1</v>
      </c>
      <c r="F376" s="168" t="s">
        <v>887</v>
      </c>
      <c r="H376" s="169">
        <v>19.217</v>
      </c>
      <c r="I376" s="170"/>
      <c r="L376" s="165"/>
      <c r="M376" s="171"/>
      <c r="N376" s="172"/>
      <c r="O376" s="172"/>
      <c r="P376" s="172"/>
      <c r="Q376" s="172"/>
      <c r="R376" s="172"/>
      <c r="S376" s="172"/>
      <c r="T376" s="173"/>
      <c r="AT376" s="167" t="s">
        <v>167</v>
      </c>
      <c r="AU376" s="167" t="s">
        <v>85</v>
      </c>
      <c r="AV376" s="13" t="s">
        <v>85</v>
      </c>
      <c r="AW376" s="13" t="s">
        <v>32</v>
      </c>
      <c r="AX376" s="13" t="s">
        <v>76</v>
      </c>
      <c r="AY376" s="167" t="s">
        <v>159</v>
      </c>
    </row>
    <row r="377" spans="2:51" s="13" customFormat="1" ht="11.25">
      <c r="B377" s="165"/>
      <c r="D377" s="166" t="s">
        <v>167</v>
      </c>
      <c r="E377" s="167" t="s">
        <v>1</v>
      </c>
      <c r="F377" s="168" t="s">
        <v>888</v>
      </c>
      <c r="H377" s="169">
        <v>14.168</v>
      </c>
      <c r="I377" s="170"/>
      <c r="L377" s="165"/>
      <c r="M377" s="171"/>
      <c r="N377" s="172"/>
      <c r="O377" s="172"/>
      <c r="P377" s="172"/>
      <c r="Q377" s="172"/>
      <c r="R377" s="172"/>
      <c r="S377" s="172"/>
      <c r="T377" s="173"/>
      <c r="AT377" s="167" t="s">
        <v>167</v>
      </c>
      <c r="AU377" s="167" t="s">
        <v>85</v>
      </c>
      <c r="AV377" s="13" t="s">
        <v>85</v>
      </c>
      <c r="AW377" s="13" t="s">
        <v>32</v>
      </c>
      <c r="AX377" s="13" t="s">
        <v>76</v>
      </c>
      <c r="AY377" s="167" t="s">
        <v>159</v>
      </c>
    </row>
    <row r="378" spans="2:51" s="13" customFormat="1" ht="11.25">
      <c r="B378" s="165"/>
      <c r="D378" s="166" t="s">
        <v>167</v>
      </c>
      <c r="E378" s="167" t="s">
        <v>1</v>
      </c>
      <c r="F378" s="168" t="s">
        <v>889</v>
      </c>
      <c r="H378" s="169">
        <v>10.735</v>
      </c>
      <c r="I378" s="170"/>
      <c r="L378" s="165"/>
      <c r="M378" s="171"/>
      <c r="N378" s="172"/>
      <c r="O378" s="172"/>
      <c r="P378" s="172"/>
      <c r="Q378" s="172"/>
      <c r="R378" s="172"/>
      <c r="S378" s="172"/>
      <c r="T378" s="173"/>
      <c r="AT378" s="167" t="s">
        <v>167</v>
      </c>
      <c r="AU378" s="167" t="s">
        <v>85</v>
      </c>
      <c r="AV378" s="13" t="s">
        <v>85</v>
      </c>
      <c r="AW378" s="13" t="s">
        <v>32</v>
      </c>
      <c r="AX378" s="13" t="s">
        <v>76</v>
      </c>
      <c r="AY378" s="167" t="s">
        <v>159</v>
      </c>
    </row>
    <row r="379" spans="2:51" s="14" customFormat="1" ht="11.25">
      <c r="B379" s="174"/>
      <c r="D379" s="166" t="s">
        <v>167</v>
      </c>
      <c r="E379" s="175" t="s">
        <v>1</v>
      </c>
      <c r="F379" s="176" t="s">
        <v>227</v>
      </c>
      <c r="H379" s="177">
        <v>44.12</v>
      </c>
      <c r="I379" s="178"/>
      <c r="L379" s="174"/>
      <c r="M379" s="179"/>
      <c r="N379" s="180"/>
      <c r="O379" s="180"/>
      <c r="P379" s="180"/>
      <c r="Q379" s="180"/>
      <c r="R379" s="180"/>
      <c r="S379" s="180"/>
      <c r="T379" s="181"/>
      <c r="AT379" s="175" t="s">
        <v>167</v>
      </c>
      <c r="AU379" s="175" t="s">
        <v>85</v>
      </c>
      <c r="AV379" s="14" t="s">
        <v>165</v>
      </c>
      <c r="AW379" s="14" t="s">
        <v>32</v>
      </c>
      <c r="AX379" s="14" t="s">
        <v>83</v>
      </c>
      <c r="AY379" s="175" t="s">
        <v>159</v>
      </c>
    </row>
    <row r="380" spans="1:65" s="2" customFormat="1" ht="24.2" customHeight="1">
      <c r="A380" s="33"/>
      <c r="B380" s="150"/>
      <c r="C380" s="151" t="s">
        <v>890</v>
      </c>
      <c r="D380" s="151" t="s">
        <v>161</v>
      </c>
      <c r="E380" s="152" t="s">
        <v>891</v>
      </c>
      <c r="F380" s="153" t="s">
        <v>892</v>
      </c>
      <c r="G380" s="154" t="s">
        <v>164</v>
      </c>
      <c r="H380" s="155">
        <v>44.12</v>
      </c>
      <c r="I380" s="156"/>
      <c r="J380" s="157">
        <f>ROUND(I380*H380,2)</f>
        <v>0</v>
      </c>
      <c r="K380" s="158"/>
      <c r="L380" s="34"/>
      <c r="M380" s="159" t="s">
        <v>1</v>
      </c>
      <c r="N380" s="160" t="s">
        <v>41</v>
      </c>
      <c r="O380" s="59"/>
      <c r="P380" s="161">
        <f>O380*H380</f>
        <v>0</v>
      </c>
      <c r="Q380" s="161">
        <v>0</v>
      </c>
      <c r="R380" s="161">
        <f>Q380*H380</f>
        <v>0</v>
      </c>
      <c r="S380" s="161">
        <v>0</v>
      </c>
      <c r="T380" s="162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3" t="s">
        <v>165</v>
      </c>
      <c r="AT380" s="163" t="s">
        <v>161</v>
      </c>
      <c r="AU380" s="163" t="s">
        <v>85</v>
      </c>
      <c r="AY380" s="18" t="s">
        <v>159</v>
      </c>
      <c r="BE380" s="164">
        <f>IF(N380="základní",J380,0)</f>
        <v>0</v>
      </c>
      <c r="BF380" s="164">
        <f>IF(N380="snížená",J380,0)</f>
        <v>0</v>
      </c>
      <c r="BG380" s="164">
        <f>IF(N380="zákl. přenesená",J380,0)</f>
        <v>0</v>
      </c>
      <c r="BH380" s="164">
        <f>IF(N380="sníž. přenesená",J380,0)</f>
        <v>0</v>
      </c>
      <c r="BI380" s="164">
        <f>IF(N380="nulová",J380,0)</f>
        <v>0</v>
      </c>
      <c r="BJ380" s="18" t="s">
        <v>83</v>
      </c>
      <c r="BK380" s="164">
        <f>ROUND(I380*H380,2)</f>
        <v>0</v>
      </c>
      <c r="BL380" s="18" t="s">
        <v>165</v>
      </c>
      <c r="BM380" s="163" t="s">
        <v>893</v>
      </c>
    </row>
    <row r="381" spans="1:65" s="2" customFormat="1" ht="24.2" customHeight="1">
      <c r="A381" s="33"/>
      <c r="B381" s="150"/>
      <c r="C381" s="151" t="s">
        <v>894</v>
      </c>
      <c r="D381" s="151" t="s">
        <v>161</v>
      </c>
      <c r="E381" s="152" t="s">
        <v>895</v>
      </c>
      <c r="F381" s="153" t="s">
        <v>896</v>
      </c>
      <c r="G381" s="154" t="s">
        <v>164</v>
      </c>
      <c r="H381" s="155">
        <v>5.238</v>
      </c>
      <c r="I381" s="156"/>
      <c r="J381" s="157">
        <f>ROUND(I381*H381,2)</f>
        <v>0</v>
      </c>
      <c r="K381" s="158"/>
      <c r="L381" s="34"/>
      <c r="M381" s="159" t="s">
        <v>1</v>
      </c>
      <c r="N381" s="160" t="s">
        <v>41</v>
      </c>
      <c r="O381" s="59"/>
      <c r="P381" s="161">
        <f>O381*H381</f>
        <v>0</v>
      </c>
      <c r="Q381" s="161">
        <v>0.00349</v>
      </c>
      <c r="R381" s="161">
        <f>Q381*H381</f>
        <v>0.01828062</v>
      </c>
      <c r="S381" s="161">
        <v>0</v>
      </c>
      <c r="T381" s="162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3" t="s">
        <v>165</v>
      </c>
      <c r="AT381" s="163" t="s">
        <v>161</v>
      </c>
      <c r="AU381" s="163" t="s">
        <v>85</v>
      </c>
      <c r="AY381" s="18" t="s">
        <v>159</v>
      </c>
      <c r="BE381" s="164">
        <f>IF(N381="základní",J381,0)</f>
        <v>0</v>
      </c>
      <c r="BF381" s="164">
        <f>IF(N381="snížená",J381,0)</f>
        <v>0</v>
      </c>
      <c r="BG381" s="164">
        <f>IF(N381="zákl. přenesená",J381,0)</f>
        <v>0</v>
      </c>
      <c r="BH381" s="164">
        <f>IF(N381="sníž. přenesená",J381,0)</f>
        <v>0</v>
      </c>
      <c r="BI381" s="164">
        <f>IF(N381="nulová",J381,0)</f>
        <v>0</v>
      </c>
      <c r="BJ381" s="18" t="s">
        <v>83</v>
      </c>
      <c r="BK381" s="164">
        <f>ROUND(I381*H381,2)</f>
        <v>0</v>
      </c>
      <c r="BL381" s="18" t="s">
        <v>165</v>
      </c>
      <c r="BM381" s="163" t="s">
        <v>897</v>
      </c>
    </row>
    <row r="382" spans="2:51" s="13" customFormat="1" ht="11.25">
      <c r="B382" s="165"/>
      <c r="D382" s="166" t="s">
        <v>167</v>
      </c>
      <c r="E382" s="167" t="s">
        <v>1</v>
      </c>
      <c r="F382" s="168" t="s">
        <v>898</v>
      </c>
      <c r="H382" s="169">
        <v>5.238</v>
      </c>
      <c r="I382" s="170"/>
      <c r="L382" s="165"/>
      <c r="M382" s="171"/>
      <c r="N382" s="172"/>
      <c r="O382" s="172"/>
      <c r="P382" s="172"/>
      <c r="Q382" s="172"/>
      <c r="R382" s="172"/>
      <c r="S382" s="172"/>
      <c r="T382" s="173"/>
      <c r="AT382" s="167" t="s">
        <v>167</v>
      </c>
      <c r="AU382" s="167" t="s">
        <v>85</v>
      </c>
      <c r="AV382" s="13" t="s">
        <v>85</v>
      </c>
      <c r="AW382" s="13" t="s">
        <v>32</v>
      </c>
      <c r="AX382" s="13" t="s">
        <v>83</v>
      </c>
      <c r="AY382" s="167" t="s">
        <v>159</v>
      </c>
    </row>
    <row r="383" spans="1:65" s="2" customFormat="1" ht="24.2" customHeight="1">
      <c r="A383" s="33"/>
      <c r="B383" s="150"/>
      <c r="C383" s="151" t="s">
        <v>899</v>
      </c>
      <c r="D383" s="151" t="s">
        <v>161</v>
      </c>
      <c r="E383" s="152" t="s">
        <v>900</v>
      </c>
      <c r="F383" s="153" t="s">
        <v>901</v>
      </c>
      <c r="G383" s="154" t="s">
        <v>164</v>
      </c>
      <c r="H383" s="155">
        <v>5.238</v>
      </c>
      <c r="I383" s="156"/>
      <c r="J383" s="157">
        <f>ROUND(I383*H383,2)</f>
        <v>0</v>
      </c>
      <c r="K383" s="158"/>
      <c r="L383" s="34"/>
      <c r="M383" s="159" t="s">
        <v>1</v>
      </c>
      <c r="N383" s="160" t="s">
        <v>41</v>
      </c>
      <c r="O383" s="59"/>
      <c r="P383" s="161">
        <f>O383*H383</f>
        <v>0</v>
      </c>
      <c r="Q383" s="161">
        <v>0</v>
      </c>
      <c r="R383" s="161">
        <f>Q383*H383</f>
        <v>0</v>
      </c>
      <c r="S383" s="161">
        <v>0</v>
      </c>
      <c r="T383" s="162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3" t="s">
        <v>165</v>
      </c>
      <c r="AT383" s="163" t="s">
        <v>161</v>
      </c>
      <c r="AU383" s="163" t="s">
        <v>85</v>
      </c>
      <c r="AY383" s="18" t="s">
        <v>159</v>
      </c>
      <c r="BE383" s="164">
        <f>IF(N383="základní",J383,0)</f>
        <v>0</v>
      </c>
      <c r="BF383" s="164">
        <f>IF(N383="snížená",J383,0)</f>
        <v>0</v>
      </c>
      <c r="BG383" s="164">
        <f>IF(N383="zákl. přenesená",J383,0)</f>
        <v>0</v>
      </c>
      <c r="BH383" s="164">
        <f>IF(N383="sníž. přenesená",J383,0)</f>
        <v>0</v>
      </c>
      <c r="BI383" s="164">
        <f>IF(N383="nulová",J383,0)</f>
        <v>0</v>
      </c>
      <c r="BJ383" s="18" t="s">
        <v>83</v>
      </c>
      <c r="BK383" s="164">
        <f>ROUND(I383*H383,2)</f>
        <v>0</v>
      </c>
      <c r="BL383" s="18" t="s">
        <v>165</v>
      </c>
      <c r="BM383" s="163" t="s">
        <v>902</v>
      </c>
    </row>
    <row r="384" spans="1:65" s="2" customFormat="1" ht="24.2" customHeight="1">
      <c r="A384" s="33"/>
      <c r="B384" s="150"/>
      <c r="C384" s="151" t="s">
        <v>903</v>
      </c>
      <c r="D384" s="151" t="s">
        <v>161</v>
      </c>
      <c r="E384" s="152" t="s">
        <v>904</v>
      </c>
      <c r="F384" s="153" t="s">
        <v>905</v>
      </c>
      <c r="G384" s="154" t="s">
        <v>164</v>
      </c>
      <c r="H384" s="155">
        <v>1.8</v>
      </c>
      <c r="I384" s="156"/>
      <c r="J384" s="157">
        <f>ROUND(I384*H384,2)</f>
        <v>0</v>
      </c>
      <c r="K384" s="158"/>
      <c r="L384" s="34"/>
      <c r="M384" s="159" t="s">
        <v>1</v>
      </c>
      <c r="N384" s="160" t="s">
        <v>41</v>
      </c>
      <c r="O384" s="59"/>
      <c r="P384" s="161">
        <f>O384*H384</f>
        <v>0</v>
      </c>
      <c r="Q384" s="161">
        <v>0.25365</v>
      </c>
      <c r="R384" s="161">
        <f>Q384*H384</f>
        <v>0.45657</v>
      </c>
      <c r="S384" s="161">
        <v>0</v>
      </c>
      <c r="T384" s="162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3" t="s">
        <v>165</v>
      </c>
      <c r="AT384" s="163" t="s">
        <v>161</v>
      </c>
      <c r="AU384" s="163" t="s">
        <v>85</v>
      </c>
      <c r="AY384" s="18" t="s">
        <v>159</v>
      </c>
      <c r="BE384" s="164">
        <f>IF(N384="základní",J384,0)</f>
        <v>0</v>
      </c>
      <c r="BF384" s="164">
        <f>IF(N384="snížená",J384,0)</f>
        <v>0</v>
      </c>
      <c r="BG384" s="164">
        <f>IF(N384="zákl. přenesená",J384,0)</f>
        <v>0</v>
      </c>
      <c r="BH384" s="164">
        <f>IF(N384="sníž. přenesená",J384,0)</f>
        <v>0</v>
      </c>
      <c r="BI384" s="164">
        <f>IF(N384="nulová",J384,0)</f>
        <v>0</v>
      </c>
      <c r="BJ384" s="18" t="s">
        <v>83</v>
      </c>
      <c r="BK384" s="164">
        <f>ROUND(I384*H384,2)</f>
        <v>0</v>
      </c>
      <c r="BL384" s="18" t="s">
        <v>165</v>
      </c>
      <c r="BM384" s="163" t="s">
        <v>906</v>
      </c>
    </row>
    <row r="385" spans="2:51" s="13" customFormat="1" ht="11.25">
      <c r="B385" s="165"/>
      <c r="D385" s="166" t="s">
        <v>167</v>
      </c>
      <c r="E385" s="167" t="s">
        <v>1</v>
      </c>
      <c r="F385" s="168" t="s">
        <v>907</v>
      </c>
      <c r="H385" s="169">
        <v>1.8</v>
      </c>
      <c r="I385" s="170"/>
      <c r="L385" s="165"/>
      <c r="M385" s="171"/>
      <c r="N385" s="172"/>
      <c r="O385" s="172"/>
      <c r="P385" s="172"/>
      <c r="Q385" s="172"/>
      <c r="R385" s="172"/>
      <c r="S385" s="172"/>
      <c r="T385" s="173"/>
      <c r="AT385" s="167" t="s">
        <v>167</v>
      </c>
      <c r="AU385" s="167" t="s">
        <v>85</v>
      </c>
      <c r="AV385" s="13" t="s">
        <v>85</v>
      </c>
      <c r="AW385" s="13" t="s">
        <v>32</v>
      </c>
      <c r="AX385" s="13" t="s">
        <v>83</v>
      </c>
      <c r="AY385" s="167" t="s">
        <v>159</v>
      </c>
    </row>
    <row r="386" spans="1:65" s="2" customFormat="1" ht="24.2" customHeight="1">
      <c r="A386" s="33"/>
      <c r="B386" s="150"/>
      <c r="C386" s="151" t="s">
        <v>908</v>
      </c>
      <c r="D386" s="151" t="s">
        <v>161</v>
      </c>
      <c r="E386" s="152" t="s">
        <v>909</v>
      </c>
      <c r="F386" s="153" t="s">
        <v>910</v>
      </c>
      <c r="G386" s="154" t="s">
        <v>164</v>
      </c>
      <c r="H386" s="155">
        <v>85.445</v>
      </c>
      <c r="I386" s="156"/>
      <c r="J386" s="157">
        <f>ROUND(I386*H386,2)</f>
        <v>0</v>
      </c>
      <c r="K386" s="158"/>
      <c r="L386" s="34"/>
      <c r="M386" s="159" t="s">
        <v>1</v>
      </c>
      <c r="N386" s="160" t="s">
        <v>41</v>
      </c>
      <c r="O386" s="59"/>
      <c r="P386" s="161">
        <f>O386*H386</f>
        <v>0</v>
      </c>
      <c r="Q386" s="161">
        <v>0.04234</v>
      </c>
      <c r="R386" s="161">
        <f>Q386*H386</f>
        <v>3.6177413</v>
      </c>
      <c r="S386" s="161">
        <v>0</v>
      </c>
      <c r="T386" s="162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3" t="s">
        <v>165</v>
      </c>
      <c r="AT386" s="163" t="s">
        <v>161</v>
      </c>
      <c r="AU386" s="163" t="s">
        <v>85</v>
      </c>
      <c r="AY386" s="18" t="s">
        <v>159</v>
      </c>
      <c r="BE386" s="164">
        <f>IF(N386="základní",J386,0)</f>
        <v>0</v>
      </c>
      <c r="BF386" s="164">
        <f>IF(N386="snížená",J386,0)</f>
        <v>0</v>
      </c>
      <c r="BG386" s="164">
        <f>IF(N386="zákl. přenesená",J386,0)</f>
        <v>0</v>
      </c>
      <c r="BH386" s="164">
        <f>IF(N386="sníž. přenesená",J386,0)</f>
        <v>0</v>
      </c>
      <c r="BI386" s="164">
        <f>IF(N386="nulová",J386,0)</f>
        <v>0</v>
      </c>
      <c r="BJ386" s="18" t="s">
        <v>83</v>
      </c>
      <c r="BK386" s="164">
        <f>ROUND(I386*H386,2)</f>
        <v>0</v>
      </c>
      <c r="BL386" s="18" t="s">
        <v>165</v>
      </c>
      <c r="BM386" s="163" t="s">
        <v>911</v>
      </c>
    </row>
    <row r="387" spans="2:51" s="13" customFormat="1" ht="22.5">
      <c r="B387" s="165"/>
      <c r="D387" s="166" t="s">
        <v>167</v>
      </c>
      <c r="E387" s="167" t="s">
        <v>1</v>
      </c>
      <c r="F387" s="168" t="s">
        <v>912</v>
      </c>
      <c r="H387" s="169">
        <v>8.39</v>
      </c>
      <c r="I387" s="170"/>
      <c r="L387" s="165"/>
      <c r="M387" s="171"/>
      <c r="N387" s="172"/>
      <c r="O387" s="172"/>
      <c r="P387" s="172"/>
      <c r="Q387" s="172"/>
      <c r="R387" s="172"/>
      <c r="S387" s="172"/>
      <c r="T387" s="173"/>
      <c r="AT387" s="167" t="s">
        <v>167</v>
      </c>
      <c r="AU387" s="167" t="s">
        <v>85</v>
      </c>
      <c r="AV387" s="13" t="s">
        <v>85</v>
      </c>
      <c r="AW387" s="13" t="s">
        <v>32</v>
      </c>
      <c r="AX387" s="13" t="s">
        <v>76</v>
      </c>
      <c r="AY387" s="167" t="s">
        <v>159</v>
      </c>
    </row>
    <row r="388" spans="2:51" s="13" customFormat="1" ht="11.25">
      <c r="B388" s="165"/>
      <c r="D388" s="166" t="s">
        <v>167</v>
      </c>
      <c r="E388" s="167" t="s">
        <v>1</v>
      </c>
      <c r="F388" s="168" t="s">
        <v>913</v>
      </c>
      <c r="H388" s="169">
        <v>3.608</v>
      </c>
      <c r="I388" s="170"/>
      <c r="L388" s="165"/>
      <c r="M388" s="171"/>
      <c r="N388" s="172"/>
      <c r="O388" s="172"/>
      <c r="P388" s="172"/>
      <c r="Q388" s="172"/>
      <c r="R388" s="172"/>
      <c r="S388" s="172"/>
      <c r="T388" s="173"/>
      <c r="AT388" s="167" t="s">
        <v>167</v>
      </c>
      <c r="AU388" s="167" t="s">
        <v>85</v>
      </c>
      <c r="AV388" s="13" t="s">
        <v>85</v>
      </c>
      <c r="AW388" s="13" t="s">
        <v>32</v>
      </c>
      <c r="AX388" s="13" t="s">
        <v>76</v>
      </c>
      <c r="AY388" s="167" t="s">
        <v>159</v>
      </c>
    </row>
    <row r="389" spans="2:51" s="13" customFormat="1" ht="11.25">
      <c r="B389" s="165"/>
      <c r="D389" s="166" t="s">
        <v>167</v>
      </c>
      <c r="E389" s="167" t="s">
        <v>1</v>
      </c>
      <c r="F389" s="168" t="s">
        <v>914</v>
      </c>
      <c r="H389" s="169">
        <v>4.201</v>
      </c>
      <c r="I389" s="170"/>
      <c r="L389" s="165"/>
      <c r="M389" s="171"/>
      <c r="N389" s="172"/>
      <c r="O389" s="172"/>
      <c r="P389" s="172"/>
      <c r="Q389" s="172"/>
      <c r="R389" s="172"/>
      <c r="S389" s="172"/>
      <c r="T389" s="173"/>
      <c r="AT389" s="167" t="s">
        <v>167</v>
      </c>
      <c r="AU389" s="167" t="s">
        <v>85</v>
      </c>
      <c r="AV389" s="13" t="s">
        <v>85</v>
      </c>
      <c r="AW389" s="13" t="s">
        <v>32</v>
      </c>
      <c r="AX389" s="13" t="s">
        <v>76</v>
      </c>
      <c r="AY389" s="167" t="s">
        <v>159</v>
      </c>
    </row>
    <row r="390" spans="2:51" s="13" customFormat="1" ht="11.25">
      <c r="B390" s="165"/>
      <c r="D390" s="166" t="s">
        <v>167</v>
      </c>
      <c r="E390" s="167" t="s">
        <v>1</v>
      </c>
      <c r="F390" s="168" t="s">
        <v>915</v>
      </c>
      <c r="H390" s="169">
        <v>2.466</v>
      </c>
      <c r="I390" s="170"/>
      <c r="L390" s="165"/>
      <c r="M390" s="171"/>
      <c r="N390" s="172"/>
      <c r="O390" s="172"/>
      <c r="P390" s="172"/>
      <c r="Q390" s="172"/>
      <c r="R390" s="172"/>
      <c r="S390" s="172"/>
      <c r="T390" s="173"/>
      <c r="AT390" s="167" t="s">
        <v>167</v>
      </c>
      <c r="AU390" s="167" t="s">
        <v>85</v>
      </c>
      <c r="AV390" s="13" t="s">
        <v>85</v>
      </c>
      <c r="AW390" s="13" t="s">
        <v>32</v>
      </c>
      <c r="AX390" s="13" t="s">
        <v>76</v>
      </c>
      <c r="AY390" s="167" t="s">
        <v>159</v>
      </c>
    </row>
    <row r="391" spans="2:51" s="13" customFormat="1" ht="22.5">
      <c r="B391" s="165"/>
      <c r="D391" s="166" t="s">
        <v>167</v>
      </c>
      <c r="E391" s="167" t="s">
        <v>1</v>
      </c>
      <c r="F391" s="168" t="s">
        <v>916</v>
      </c>
      <c r="H391" s="169">
        <v>10.396</v>
      </c>
      <c r="I391" s="170"/>
      <c r="L391" s="165"/>
      <c r="M391" s="171"/>
      <c r="N391" s="172"/>
      <c r="O391" s="172"/>
      <c r="P391" s="172"/>
      <c r="Q391" s="172"/>
      <c r="R391" s="172"/>
      <c r="S391" s="172"/>
      <c r="T391" s="173"/>
      <c r="AT391" s="167" t="s">
        <v>167</v>
      </c>
      <c r="AU391" s="167" t="s">
        <v>85</v>
      </c>
      <c r="AV391" s="13" t="s">
        <v>85</v>
      </c>
      <c r="AW391" s="13" t="s">
        <v>32</v>
      </c>
      <c r="AX391" s="13" t="s">
        <v>76</v>
      </c>
      <c r="AY391" s="167" t="s">
        <v>159</v>
      </c>
    </row>
    <row r="392" spans="2:51" s="13" customFormat="1" ht="11.25">
      <c r="B392" s="165"/>
      <c r="D392" s="166" t="s">
        <v>167</v>
      </c>
      <c r="E392" s="167" t="s">
        <v>1</v>
      </c>
      <c r="F392" s="168" t="s">
        <v>917</v>
      </c>
      <c r="H392" s="169">
        <v>3.232</v>
      </c>
      <c r="I392" s="170"/>
      <c r="L392" s="165"/>
      <c r="M392" s="171"/>
      <c r="N392" s="172"/>
      <c r="O392" s="172"/>
      <c r="P392" s="172"/>
      <c r="Q392" s="172"/>
      <c r="R392" s="172"/>
      <c r="S392" s="172"/>
      <c r="T392" s="173"/>
      <c r="AT392" s="167" t="s">
        <v>167</v>
      </c>
      <c r="AU392" s="167" t="s">
        <v>85</v>
      </c>
      <c r="AV392" s="13" t="s">
        <v>85</v>
      </c>
      <c r="AW392" s="13" t="s">
        <v>32</v>
      </c>
      <c r="AX392" s="13" t="s">
        <v>76</v>
      </c>
      <c r="AY392" s="167" t="s">
        <v>159</v>
      </c>
    </row>
    <row r="393" spans="2:51" s="13" customFormat="1" ht="11.25">
      <c r="B393" s="165"/>
      <c r="D393" s="166" t="s">
        <v>167</v>
      </c>
      <c r="E393" s="167" t="s">
        <v>1</v>
      </c>
      <c r="F393" s="168" t="s">
        <v>918</v>
      </c>
      <c r="H393" s="169">
        <v>3.175</v>
      </c>
      <c r="I393" s="170"/>
      <c r="L393" s="165"/>
      <c r="M393" s="171"/>
      <c r="N393" s="172"/>
      <c r="O393" s="172"/>
      <c r="P393" s="172"/>
      <c r="Q393" s="172"/>
      <c r="R393" s="172"/>
      <c r="S393" s="172"/>
      <c r="T393" s="173"/>
      <c r="AT393" s="167" t="s">
        <v>167</v>
      </c>
      <c r="AU393" s="167" t="s">
        <v>85</v>
      </c>
      <c r="AV393" s="13" t="s">
        <v>85</v>
      </c>
      <c r="AW393" s="13" t="s">
        <v>32</v>
      </c>
      <c r="AX393" s="13" t="s">
        <v>76</v>
      </c>
      <c r="AY393" s="167" t="s">
        <v>159</v>
      </c>
    </row>
    <row r="394" spans="2:51" s="13" customFormat="1" ht="33.75">
      <c r="B394" s="165"/>
      <c r="D394" s="166" t="s">
        <v>167</v>
      </c>
      <c r="E394" s="167" t="s">
        <v>1</v>
      </c>
      <c r="F394" s="168" t="s">
        <v>919</v>
      </c>
      <c r="H394" s="169">
        <v>18.271</v>
      </c>
      <c r="I394" s="170"/>
      <c r="L394" s="165"/>
      <c r="M394" s="171"/>
      <c r="N394" s="172"/>
      <c r="O394" s="172"/>
      <c r="P394" s="172"/>
      <c r="Q394" s="172"/>
      <c r="R394" s="172"/>
      <c r="S394" s="172"/>
      <c r="T394" s="173"/>
      <c r="AT394" s="167" t="s">
        <v>167</v>
      </c>
      <c r="AU394" s="167" t="s">
        <v>85</v>
      </c>
      <c r="AV394" s="13" t="s">
        <v>85</v>
      </c>
      <c r="AW394" s="13" t="s">
        <v>32</v>
      </c>
      <c r="AX394" s="13" t="s">
        <v>76</v>
      </c>
      <c r="AY394" s="167" t="s">
        <v>159</v>
      </c>
    </row>
    <row r="395" spans="2:51" s="13" customFormat="1" ht="11.25">
      <c r="B395" s="165"/>
      <c r="D395" s="166" t="s">
        <v>167</v>
      </c>
      <c r="E395" s="167" t="s">
        <v>1</v>
      </c>
      <c r="F395" s="168" t="s">
        <v>920</v>
      </c>
      <c r="H395" s="169">
        <v>0.87</v>
      </c>
      <c r="I395" s="170"/>
      <c r="L395" s="165"/>
      <c r="M395" s="171"/>
      <c r="N395" s="172"/>
      <c r="O395" s="172"/>
      <c r="P395" s="172"/>
      <c r="Q395" s="172"/>
      <c r="R395" s="172"/>
      <c r="S395" s="172"/>
      <c r="T395" s="173"/>
      <c r="AT395" s="167" t="s">
        <v>167</v>
      </c>
      <c r="AU395" s="167" t="s">
        <v>85</v>
      </c>
      <c r="AV395" s="13" t="s">
        <v>85</v>
      </c>
      <c r="AW395" s="13" t="s">
        <v>32</v>
      </c>
      <c r="AX395" s="13" t="s">
        <v>76</v>
      </c>
      <c r="AY395" s="167" t="s">
        <v>159</v>
      </c>
    </row>
    <row r="396" spans="2:51" s="13" customFormat="1" ht="33.75">
      <c r="B396" s="165"/>
      <c r="D396" s="166" t="s">
        <v>167</v>
      </c>
      <c r="E396" s="167" t="s">
        <v>1</v>
      </c>
      <c r="F396" s="168" t="s">
        <v>921</v>
      </c>
      <c r="H396" s="169">
        <v>30.836</v>
      </c>
      <c r="I396" s="170"/>
      <c r="L396" s="165"/>
      <c r="M396" s="171"/>
      <c r="N396" s="172"/>
      <c r="O396" s="172"/>
      <c r="P396" s="172"/>
      <c r="Q396" s="172"/>
      <c r="R396" s="172"/>
      <c r="S396" s="172"/>
      <c r="T396" s="173"/>
      <c r="AT396" s="167" t="s">
        <v>167</v>
      </c>
      <c r="AU396" s="167" t="s">
        <v>85</v>
      </c>
      <c r="AV396" s="13" t="s">
        <v>85</v>
      </c>
      <c r="AW396" s="13" t="s">
        <v>32</v>
      </c>
      <c r="AX396" s="13" t="s">
        <v>76</v>
      </c>
      <c r="AY396" s="167" t="s">
        <v>159</v>
      </c>
    </row>
    <row r="397" spans="2:51" s="14" customFormat="1" ht="11.25">
      <c r="B397" s="174"/>
      <c r="D397" s="166" t="s">
        <v>167</v>
      </c>
      <c r="E397" s="175" t="s">
        <v>1</v>
      </c>
      <c r="F397" s="176" t="s">
        <v>227</v>
      </c>
      <c r="H397" s="177">
        <v>85.445</v>
      </c>
      <c r="I397" s="178"/>
      <c r="L397" s="174"/>
      <c r="M397" s="179"/>
      <c r="N397" s="180"/>
      <c r="O397" s="180"/>
      <c r="P397" s="180"/>
      <c r="Q397" s="180"/>
      <c r="R397" s="180"/>
      <c r="S397" s="180"/>
      <c r="T397" s="181"/>
      <c r="AT397" s="175" t="s">
        <v>167</v>
      </c>
      <c r="AU397" s="175" t="s">
        <v>85</v>
      </c>
      <c r="AV397" s="14" t="s">
        <v>165</v>
      </c>
      <c r="AW397" s="14" t="s">
        <v>32</v>
      </c>
      <c r="AX397" s="14" t="s">
        <v>83</v>
      </c>
      <c r="AY397" s="175" t="s">
        <v>159</v>
      </c>
    </row>
    <row r="398" spans="1:65" s="2" customFormat="1" ht="24.2" customHeight="1">
      <c r="A398" s="33"/>
      <c r="B398" s="150"/>
      <c r="C398" s="151" t="s">
        <v>922</v>
      </c>
      <c r="D398" s="151" t="s">
        <v>161</v>
      </c>
      <c r="E398" s="152" t="s">
        <v>923</v>
      </c>
      <c r="F398" s="153" t="s">
        <v>924</v>
      </c>
      <c r="G398" s="154" t="s">
        <v>164</v>
      </c>
      <c r="H398" s="155">
        <v>77.929</v>
      </c>
      <c r="I398" s="156"/>
      <c r="J398" s="157">
        <f>ROUND(I398*H398,2)</f>
        <v>0</v>
      </c>
      <c r="K398" s="158"/>
      <c r="L398" s="34"/>
      <c r="M398" s="159" t="s">
        <v>1</v>
      </c>
      <c r="N398" s="160" t="s">
        <v>41</v>
      </c>
      <c r="O398" s="59"/>
      <c r="P398" s="161">
        <f>O398*H398</f>
        <v>0</v>
      </c>
      <c r="Q398" s="161">
        <v>0.05015</v>
      </c>
      <c r="R398" s="161">
        <f>Q398*H398</f>
        <v>3.90813935</v>
      </c>
      <c r="S398" s="161">
        <v>0</v>
      </c>
      <c r="T398" s="162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63" t="s">
        <v>165</v>
      </c>
      <c r="AT398" s="163" t="s">
        <v>161</v>
      </c>
      <c r="AU398" s="163" t="s">
        <v>85</v>
      </c>
      <c r="AY398" s="18" t="s">
        <v>159</v>
      </c>
      <c r="BE398" s="164">
        <f>IF(N398="základní",J398,0)</f>
        <v>0</v>
      </c>
      <c r="BF398" s="164">
        <f>IF(N398="snížená",J398,0)</f>
        <v>0</v>
      </c>
      <c r="BG398" s="164">
        <f>IF(N398="zákl. přenesená",J398,0)</f>
        <v>0</v>
      </c>
      <c r="BH398" s="164">
        <f>IF(N398="sníž. přenesená",J398,0)</f>
        <v>0</v>
      </c>
      <c r="BI398" s="164">
        <f>IF(N398="nulová",J398,0)</f>
        <v>0</v>
      </c>
      <c r="BJ398" s="18" t="s">
        <v>83</v>
      </c>
      <c r="BK398" s="164">
        <f>ROUND(I398*H398,2)</f>
        <v>0</v>
      </c>
      <c r="BL398" s="18" t="s">
        <v>165</v>
      </c>
      <c r="BM398" s="163" t="s">
        <v>925</v>
      </c>
    </row>
    <row r="399" spans="2:51" s="13" customFormat="1" ht="11.25">
      <c r="B399" s="165"/>
      <c r="D399" s="166" t="s">
        <v>167</v>
      </c>
      <c r="E399" s="167" t="s">
        <v>1</v>
      </c>
      <c r="F399" s="168" t="s">
        <v>926</v>
      </c>
      <c r="H399" s="169">
        <v>7.991</v>
      </c>
      <c r="I399" s="170"/>
      <c r="L399" s="165"/>
      <c r="M399" s="171"/>
      <c r="N399" s="172"/>
      <c r="O399" s="172"/>
      <c r="P399" s="172"/>
      <c r="Q399" s="172"/>
      <c r="R399" s="172"/>
      <c r="S399" s="172"/>
      <c r="T399" s="173"/>
      <c r="AT399" s="167" t="s">
        <v>167</v>
      </c>
      <c r="AU399" s="167" t="s">
        <v>85</v>
      </c>
      <c r="AV399" s="13" t="s">
        <v>85</v>
      </c>
      <c r="AW399" s="13" t="s">
        <v>32</v>
      </c>
      <c r="AX399" s="13" t="s">
        <v>76</v>
      </c>
      <c r="AY399" s="167" t="s">
        <v>159</v>
      </c>
    </row>
    <row r="400" spans="2:51" s="13" customFormat="1" ht="22.5">
      <c r="B400" s="165"/>
      <c r="D400" s="166" t="s">
        <v>167</v>
      </c>
      <c r="E400" s="167" t="s">
        <v>1</v>
      </c>
      <c r="F400" s="168" t="s">
        <v>927</v>
      </c>
      <c r="H400" s="169">
        <v>65.648</v>
      </c>
      <c r="I400" s="170"/>
      <c r="L400" s="165"/>
      <c r="M400" s="171"/>
      <c r="N400" s="172"/>
      <c r="O400" s="172"/>
      <c r="P400" s="172"/>
      <c r="Q400" s="172"/>
      <c r="R400" s="172"/>
      <c r="S400" s="172"/>
      <c r="T400" s="173"/>
      <c r="AT400" s="167" t="s">
        <v>167</v>
      </c>
      <c r="AU400" s="167" t="s">
        <v>85</v>
      </c>
      <c r="AV400" s="13" t="s">
        <v>85</v>
      </c>
      <c r="AW400" s="13" t="s">
        <v>32</v>
      </c>
      <c r="AX400" s="13" t="s">
        <v>76</v>
      </c>
      <c r="AY400" s="167" t="s">
        <v>159</v>
      </c>
    </row>
    <row r="401" spans="2:51" s="13" customFormat="1" ht="11.25">
      <c r="B401" s="165"/>
      <c r="D401" s="166" t="s">
        <v>167</v>
      </c>
      <c r="E401" s="167" t="s">
        <v>1</v>
      </c>
      <c r="F401" s="168" t="s">
        <v>928</v>
      </c>
      <c r="H401" s="169">
        <v>4.29</v>
      </c>
      <c r="I401" s="170"/>
      <c r="L401" s="165"/>
      <c r="M401" s="171"/>
      <c r="N401" s="172"/>
      <c r="O401" s="172"/>
      <c r="P401" s="172"/>
      <c r="Q401" s="172"/>
      <c r="R401" s="172"/>
      <c r="S401" s="172"/>
      <c r="T401" s="173"/>
      <c r="AT401" s="167" t="s">
        <v>167</v>
      </c>
      <c r="AU401" s="167" t="s">
        <v>85</v>
      </c>
      <c r="AV401" s="13" t="s">
        <v>85</v>
      </c>
      <c r="AW401" s="13" t="s">
        <v>32</v>
      </c>
      <c r="AX401" s="13" t="s">
        <v>76</v>
      </c>
      <c r="AY401" s="167" t="s">
        <v>159</v>
      </c>
    </row>
    <row r="402" spans="2:51" s="14" customFormat="1" ht="11.25">
      <c r="B402" s="174"/>
      <c r="D402" s="166" t="s">
        <v>167</v>
      </c>
      <c r="E402" s="175" t="s">
        <v>1</v>
      </c>
      <c r="F402" s="176" t="s">
        <v>227</v>
      </c>
      <c r="H402" s="177">
        <v>77.929</v>
      </c>
      <c r="I402" s="178"/>
      <c r="L402" s="174"/>
      <c r="M402" s="179"/>
      <c r="N402" s="180"/>
      <c r="O402" s="180"/>
      <c r="P402" s="180"/>
      <c r="Q402" s="180"/>
      <c r="R402" s="180"/>
      <c r="S402" s="180"/>
      <c r="T402" s="181"/>
      <c r="AT402" s="175" t="s">
        <v>167</v>
      </c>
      <c r="AU402" s="175" t="s">
        <v>85</v>
      </c>
      <c r="AV402" s="14" t="s">
        <v>165</v>
      </c>
      <c r="AW402" s="14" t="s">
        <v>32</v>
      </c>
      <c r="AX402" s="14" t="s">
        <v>83</v>
      </c>
      <c r="AY402" s="175" t="s">
        <v>159</v>
      </c>
    </row>
    <row r="403" spans="1:65" s="2" customFormat="1" ht="24.2" customHeight="1">
      <c r="A403" s="33"/>
      <c r="B403" s="150"/>
      <c r="C403" s="151" t="s">
        <v>929</v>
      </c>
      <c r="D403" s="151" t="s">
        <v>161</v>
      </c>
      <c r="E403" s="152" t="s">
        <v>930</v>
      </c>
      <c r="F403" s="153" t="s">
        <v>931</v>
      </c>
      <c r="G403" s="154" t="s">
        <v>164</v>
      </c>
      <c r="H403" s="155">
        <v>336.575</v>
      </c>
      <c r="I403" s="156"/>
      <c r="J403" s="157">
        <f>ROUND(I403*H403,2)</f>
        <v>0</v>
      </c>
      <c r="K403" s="158"/>
      <c r="L403" s="34"/>
      <c r="M403" s="159" t="s">
        <v>1</v>
      </c>
      <c r="N403" s="160" t="s">
        <v>41</v>
      </c>
      <c r="O403" s="59"/>
      <c r="P403" s="161">
        <f>O403*H403</f>
        <v>0</v>
      </c>
      <c r="Q403" s="161">
        <v>0.05897</v>
      </c>
      <c r="R403" s="161">
        <f>Q403*H403</f>
        <v>19.84782775</v>
      </c>
      <c r="S403" s="161">
        <v>0</v>
      </c>
      <c r="T403" s="162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3" t="s">
        <v>165</v>
      </c>
      <c r="AT403" s="163" t="s">
        <v>161</v>
      </c>
      <c r="AU403" s="163" t="s">
        <v>85</v>
      </c>
      <c r="AY403" s="18" t="s">
        <v>159</v>
      </c>
      <c r="BE403" s="164">
        <f>IF(N403="základní",J403,0)</f>
        <v>0</v>
      </c>
      <c r="BF403" s="164">
        <f>IF(N403="snížená",J403,0)</f>
        <v>0</v>
      </c>
      <c r="BG403" s="164">
        <f>IF(N403="zákl. přenesená",J403,0)</f>
        <v>0</v>
      </c>
      <c r="BH403" s="164">
        <f>IF(N403="sníž. přenesená",J403,0)</f>
        <v>0</v>
      </c>
      <c r="BI403" s="164">
        <f>IF(N403="nulová",J403,0)</f>
        <v>0</v>
      </c>
      <c r="BJ403" s="18" t="s">
        <v>83</v>
      </c>
      <c r="BK403" s="164">
        <f>ROUND(I403*H403,2)</f>
        <v>0</v>
      </c>
      <c r="BL403" s="18" t="s">
        <v>165</v>
      </c>
      <c r="BM403" s="163" t="s">
        <v>932</v>
      </c>
    </row>
    <row r="404" spans="2:51" s="13" customFormat="1" ht="33.75">
      <c r="B404" s="165"/>
      <c r="D404" s="166" t="s">
        <v>167</v>
      </c>
      <c r="E404" s="167" t="s">
        <v>1</v>
      </c>
      <c r="F404" s="168" t="s">
        <v>933</v>
      </c>
      <c r="H404" s="169">
        <v>70.909</v>
      </c>
      <c r="I404" s="170"/>
      <c r="L404" s="165"/>
      <c r="M404" s="171"/>
      <c r="N404" s="172"/>
      <c r="O404" s="172"/>
      <c r="P404" s="172"/>
      <c r="Q404" s="172"/>
      <c r="R404" s="172"/>
      <c r="S404" s="172"/>
      <c r="T404" s="173"/>
      <c r="AT404" s="167" t="s">
        <v>167</v>
      </c>
      <c r="AU404" s="167" t="s">
        <v>85</v>
      </c>
      <c r="AV404" s="13" t="s">
        <v>85</v>
      </c>
      <c r="AW404" s="13" t="s">
        <v>32</v>
      </c>
      <c r="AX404" s="13" t="s">
        <v>76</v>
      </c>
      <c r="AY404" s="167" t="s">
        <v>159</v>
      </c>
    </row>
    <row r="405" spans="2:51" s="13" customFormat="1" ht="33.75">
      <c r="B405" s="165"/>
      <c r="D405" s="166" t="s">
        <v>167</v>
      </c>
      <c r="E405" s="167" t="s">
        <v>1</v>
      </c>
      <c r="F405" s="168" t="s">
        <v>934</v>
      </c>
      <c r="H405" s="169">
        <v>82.7</v>
      </c>
      <c r="I405" s="170"/>
      <c r="L405" s="165"/>
      <c r="M405" s="171"/>
      <c r="N405" s="172"/>
      <c r="O405" s="172"/>
      <c r="P405" s="172"/>
      <c r="Q405" s="172"/>
      <c r="R405" s="172"/>
      <c r="S405" s="172"/>
      <c r="T405" s="173"/>
      <c r="AT405" s="167" t="s">
        <v>167</v>
      </c>
      <c r="AU405" s="167" t="s">
        <v>85</v>
      </c>
      <c r="AV405" s="13" t="s">
        <v>85</v>
      </c>
      <c r="AW405" s="13" t="s">
        <v>32</v>
      </c>
      <c r="AX405" s="13" t="s">
        <v>76</v>
      </c>
      <c r="AY405" s="167" t="s">
        <v>159</v>
      </c>
    </row>
    <row r="406" spans="2:51" s="13" customFormat="1" ht="11.25">
      <c r="B406" s="165"/>
      <c r="D406" s="166" t="s">
        <v>167</v>
      </c>
      <c r="E406" s="167" t="s">
        <v>1</v>
      </c>
      <c r="F406" s="168" t="s">
        <v>935</v>
      </c>
      <c r="H406" s="169">
        <v>33.472</v>
      </c>
      <c r="I406" s="170"/>
      <c r="L406" s="165"/>
      <c r="M406" s="171"/>
      <c r="N406" s="172"/>
      <c r="O406" s="172"/>
      <c r="P406" s="172"/>
      <c r="Q406" s="172"/>
      <c r="R406" s="172"/>
      <c r="S406" s="172"/>
      <c r="T406" s="173"/>
      <c r="AT406" s="167" t="s">
        <v>167</v>
      </c>
      <c r="AU406" s="167" t="s">
        <v>85</v>
      </c>
      <c r="AV406" s="13" t="s">
        <v>85</v>
      </c>
      <c r="AW406" s="13" t="s">
        <v>32</v>
      </c>
      <c r="AX406" s="13" t="s">
        <v>76</v>
      </c>
      <c r="AY406" s="167" t="s">
        <v>159</v>
      </c>
    </row>
    <row r="407" spans="2:51" s="13" customFormat="1" ht="11.25">
      <c r="B407" s="165"/>
      <c r="D407" s="166" t="s">
        <v>167</v>
      </c>
      <c r="E407" s="167" t="s">
        <v>1</v>
      </c>
      <c r="F407" s="168" t="s">
        <v>936</v>
      </c>
      <c r="H407" s="169">
        <v>5.824</v>
      </c>
      <c r="I407" s="170"/>
      <c r="L407" s="165"/>
      <c r="M407" s="171"/>
      <c r="N407" s="172"/>
      <c r="O407" s="172"/>
      <c r="P407" s="172"/>
      <c r="Q407" s="172"/>
      <c r="R407" s="172"/>
      <c r="S407" s="172"/>
      <c r="T407" s="173"/>
      <c r="AT407" s="167" t="s">
        <v>167</v>
      </c>
      <c r="AU407" s="167" t="s">
        <v>85</v>
      </c>
      <c r="AV407" s="13" t="s">
        <v>85</v>
      </c>
      <c r="AW407" s="13" t="s">
        <v>32</v>
      </c>
      <c r="AX407" s="13" t="s">
        <v>76</v>
      </c>
      <c r="AY407" s="167" t="s">
        <v>159</v>
      </c>
    </row>
    <row r="408" spans="2:51" s="13" customFormat="1" ht="33.75">
      <c r="B408" s="165"/>
      <c r="D408" s="166" t="s">
        <v>167</v>
      </c>
      <c r="E408" s="167" t="s">
        <v>1</v>
      </c>
      <c r="F408" s="168" t="s">
        <v>937</v>
      </c>
      <c r="H408" s="169">
        <v>143.67</v>
      </c>
      <c r="I408" s="170"/>
      <c r="L408" s="165"/>
      <c r="M408" s="171"/>
      <c r="N408" s="172"/>
      <c r="O408" s="172"/>
      <c r="P408" s="172"/>
      <c r="Q408" s="172"/>
      <c r="R408" s="172"/>
      <c r="S408" s="172"/>
      <c r="T408" s="173"/>
      <c r="AT408" s="167" t="s">
        <v>167</v>
      </c>
      <c r="AU408" s="167" t="s">
        <v>85</v>
      </c>
      <c r="AV408" s="13" t="s">
        <v>85</v>
      </c>
      <c r="AW408" s="13" t="s">
        <v>32</v>
      </c>
      <c r="AX408" s="13" t="s">
        <v>76</v>
      </c>
      <c r="AY408" s="167" t="s">
        <v>159</v>
      </c>
    </row>
    <row r="409" spans="2:51" s="14" customFormat="1" ht="11.25">
      <c r="B409" s="174"/>
      <c r="D409" s="166" t="s">
        <v>167</v>
      </c>
      <c r="E409" s="175" t="s">
        <v>1</v>
      </c>
      <c r="F409" s="176" t="s">
        <v>227</v>
      </c>
      <c r="H409" s="177">
        <v>336.57500000000005</v>
      </c>
      <c r="I409" s="178"/>
      <c r="L409" s="174"/>
      <c r="M409" s="179"/>
      <c r="N409" s="180"/>
      <c r="O409" s="180"/>
      <c r="P409" s="180"/>
      <c r="Q409" s="180"/>
      <c r="R409" s="180"/>
      <c r="S409" s="180"/>
      <c r="T409" s="181"/>
      <c r="AT409" s="175" t="s">
        <v>167</v>
      </c>
      <c r="AU409" s="175" t="s">
        <v>85</v>
      </c>
      <c r="AV409" s="14" t="s">
        <v>165</v>
      </c>
      <c r="AW409" s="14" t="s">
        <v>32</v>
      </c>
      <c r="AX409" s="14" t="s">
        <v>83</v>
      </c>
      <c r="AY409" s="175" t="s">
        <v>159</v>
      </c>
    </row>
    <row r="410" spans="1:65" s="2" customFormat="1" ht="24.2" customHeight="1">
      <c r="A410" s="33"/>
      <c r="B410" s="150"/>
      <c r="C410" s="151" t="s">
        <v>938</v>
      </c>
      <c r="D410" s="151" t="s">
        <v>161</v>
      </c>
      <c r="E410" s="152" t="s">
        <v>939</v>
      </c>
      <c r="F410" s="153" t="s">
        <v>940</v>
      </c>
      <c r="G410" s="154" t="s">
        <v>164</v>
      </c>
      <c r="H410" s="155">
        <v>51.846</v>
      </c>
      <c r="I410" s="156"/>
      <c r="J410" s="157">
        <f>ROUND(I410*H410,2)</f>
        <v>0</v>
      </c>
      <c r="K410" s="158"/>
      <c r="L410" s="34"/>
      <c r="M410" s="159" t="s">
        <v>1</v>
      </c>
      <c r="N410" s="160" t="s">
        <v>41</v>
      </c>
      <c r="O410" s="59"/>
      <c r="P410" s="161">
        <f>O410*H410</f>
        <v>0</v>
      </c>
      <c r="Q410" s="161">
        <v>0.06688</v>
      </c>
      <c r="R410" s="161">
        <f>Q410*H410</f>
        <v>3.4674604799999993</v>
      </c>
      <c r="S410" s="161">
        <v>0</v>
      </c>
      <c r="T410" s="162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63" t="s">
        <v>165</v>
      </c>
      <c r="AT410" s="163" t="s">
        <v>161</v>
      </c>
      <c r="AU410" s="163" t="s">
        <v>85</v>
      </c>
      <c r="AY410" s="18" t="s">
        <v>159</v>
      </c>
      <c r="BE410" s="164">
        <f>IF(N410="základní",J410,0)</f>
        <v>0</v>
      </c>
      <c r="BF410" s="164">
        <f>IF(N410="snížená",J410,0)</f>
        <v>0</v>
      </c>
      <c r="BG410" s="164">
        <f>IF(N410="zákl. přenesená",J410,0)</f>
        <v>0</v>
      </c>
      <c r="BH410" s="164">
        <f>IF(N410="sníž. přenesená",J410,0)</f>
        <v>0</v>
      </c>
      <c r="BI410" s="164">
        <f>IF(N410="nulová",J410,0)</f>
        <v>0</v>
      </c>
      <c r="BJ410" s="18" t="s">
        <v>83</v>
      </c>
      <c r="BK410" s="164">
        <f>ROUND(I410*H410,2)</f>
        <v>0</v>
      </c>
      <c r="BL410" s="18" t="s">
        <v>165</v>
      </c>
      <c r="BM410" s="163" t="s">
        <v>941</v>
      </c>
    </row>
    <row r="411" spans="2:51" s="15" customFormat="1" ht="11.25">
      <c r="B411" s="202"/>
      <c r="D411" s="166" t="s">
        <v>167</v>
      </c>
      <c r="E411" s="203" t="s">
        <v>1</v>
      </c>
      <c r="F411" s="204" t="s">
        <v>942</v>
      </c>
      <c r="H411" s="203" t="s">
        <v>1</v>
      </c>
      <c r="I411" s="205"/>
      <c r="L411" s="202"/>
      <c r="M411" s="206"/>
      <c r="N411" s="207"/>
      <c r="O411" s="207"/>
      <c r="P411" s="207"/>
      <c r="Q411" s="207"/>
      <c r="R411" s="207"/>
      <c r="S411" s="207"/>
      <c r="T411" s="208"/>
      <c r="AT411" s="203" t="s">
        <v>167</v>
      </c>
      <c r="AU411" s="203" t="s">
        <v>85</v>
      </c>
      <c r="AV411" s="15" t="s">
        <v>83</v>
      </c>
      <c r="AW411" s="15" t="s">
        <v>32</v>
      </c>
      <c r="AX411" s="15" t="s">
        <v>76</v>
      </c>
      <c r="AY411" s="203" t="s">
        <v>159</v>
      </c>
    </row>
    <row r="412" spans="2:51" s="13" customFormat="1" ht="11.25">
      <c r="B412" s="165"/>
      <c r="D412" s="166" t="s">
        <v>167</v>
      </c>
      <c r="E412" s="167" t="s">
        <v>1</v>
      </c>
      <c r="F412" s="168" t="s">
        <v>943</v>
      </c>
      <c r="H412" s="169">
        <v>54.046</v>
      </c>
      <c r="I412" s="170"/>
      <c r="L412" s="165"/>
      <c r="M412" s="171"/>
      <c r="N412" s="172"/>
      <c r="O412" s="172"/>
      <c r="P412" s="172"/>
      <c r="Q412" s="172"/>
      <c r="R412" s="172"/>
      <c r="S412" s="172"/>
      <c r="T412" s="173"/>
      <c r="AT412" s="167" t="s">
        <v>167</v>
      </c>
      <c r="AU412" s="167" t="s">
        <v>85</v>
      </c>
      <c r="AV412" s="13" t="s">
        <v>85</v>
      </c>
      <c r="AW412" s="13" t="s">
        <v>32</v>
      </c>
      <c r="AX412" s="13" t="s">
        <v>76</v>
      </c>
      <c r="AY412" s="167" t="s">
        <v>159</v>
      </c>
    </row>
    <row r="413" spans="2:51" s="13" customFormat="1" ht="11.25">
      <c r="B413" s="165"/>
      <c r="D413" s="166" t="s">
        <v>167</v>
      </c>
      <c r="E413" s="167" t="s">
        <v>1</v>
      </c>
      <c r="F413" s="168" t="s">
        <v>944</v>
      </c>
      <c r="H413" s="169">
        <v>-2.2</v>
      </c>
      <c r="I413" s="170"/>
      <c r="L413" s="165"/>
      <c r="M413" s="171"/>
      <c r="N413" s="172"/>
      <c r="O413" s="172"/>
      <c r="P413" s="172"/>
      <c r="Q413" s="172"/>
      <c r="R413" s="172"/>
      <c r="S413" s="172"/>
      <c r="T413" s="173"/>
      <c r="AT413" s="167" t="s">
        <v>167</v>
      </c>
      <c r="AU413" s="167" t="s">
        <v>85</v>
      </c>
      <c r="AV413" s="13" t="s">
        <v>85</v>
      </c>
      <c r="AW413" s="13" t="s">
        <v>32</v>
      </c>
      <c r="AX413" s="13" t="s">
        <v>76</v>
      </c>
      <c r="AY413" s="167" t="s">
        <v>159</v>
      </c>
    </row>
    <row r="414" spans="2:51" s="14" customFormat="1" ht="11.25">
      <c r="B414" s="174"/>
      <c r="D414" s="166" t="s">
        <v>167</v>
      </c>
      <c r="E414" s="175" t="s">
        <v>1</v>
      </c>
      <c r="F414" s="176" t="s">
        <v>227</v>
      </c>
      <c r="H414" s="177">
        <v>51.846</v>
      </c>
      <c r="I414" s="178"/>
      <c r="L414" s="174"/>
      <c r="M414" s="179"/>
      <c r="N414" s="180"/>
      <c r="O414" s="180"/>
      <c r="P414" s="180"/>
      <c r="Q414" s="180"/>
      <c r="R414" s="180"/>
      <c r="S414" s="180"/>
      <c r="T414" s="181"/>
      <c r="AT414" s="175" t="s">
        <v>167</v>
      </c>
      <c r="AU414" s="175" t="s">
        <v>85</v>
      </c>
      <c r="AV414" s="14" t="s">
        <v>165</v>
      </c>
      <c r="AW414" s="14" t="s">
        <v>32</v>
      </c>
      <c r="AX414" s="14" t="s">
        <v>83</v>
      </c>
      <c r="AY414" s="175" t="s">
        <v>159</v>
      </c>
    </row>
    <row r="415" spans="1:65" s="2" customFormat="1" ht="24.2" customHeight="1">
      <c r="A415" s="33"/>
      <c r="B415" s="150"/>
      <c r="C415" s="151" t="s">
        <v>945</v>
      </c>
      <c r="D415" s="151" t="s">
        <v>161</v>
      </c>
      <c r="E415" s="152" t="s">
        <v>946</v>
      </c>
      <c r="F415" s="153" t="s">
        <v>947</v>
      </c>
      <c r="G415" s="154" t="s">
        <v>164</v>
      </c>
      <c r="H415" s="155">
        <v>601.657</v>
      </c>
      <c r="I415" s="156"/>
      <c r="J415" s="157">
        <f>ROUND(I415*H415,2)</f>
        <v>0</v>
      </c>
      <c r="K415" s="158"/>
      <c r="L415" s="34"/>
      <c r="M415" s="159" t="s">
        <v>1</v>
      </c>
      <c r="N415" s="160" t="s">
        <v>41</v>
      </c>
      <c r="O415" s="59"/>
      <c r="P415" s="161">
        <f>O415*H415</f>
        <v>0</v>
      </c>
      <c r="Q415" s="161">
        <v>0.07571</v>
      </c>
      <c r="R415" s="161">
        <f>Q415*H415</f>
        <v>45.55145147</v>
      </c>
      <c r="S415" s="161">
        <v>0</v>
      </c>
      <c r="T415" s="16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3" t="s">
        <v>165</v>
      </c>
      <c r="AT415" s="163" t="s">
        <v>161</v>
      </c>
      <c r="AU415" s="163" t="s">
        <v>85</v>
      </c>
      <c r="AY415" s="18" t="s">
        <v>159</v>
      </c>
      <c r="BE415" s="164">
        <f>IF(N415="základní",J415,0)</f>
        <v>0</v>
      </c>
      <c r="BF415" s="164">
        <f>IF(N415="snížená",J415,0)</f>
        <v>0</v>
      </c>
      <c r="BG415" s="164">
        <f>IF(N415="zákl. přenesená",J415,0)</f>
        <v>0</v>
      </c>
      <c r="BH415" s="164">
        <f>IF(N415="sníž. přenesená",J415,0)</f>
        <v>0</v>
      </c>
      <c r="BI415" s="164">
        <f>IF(N415="nulová",J415,0)</f>
        <v>0</v>
      </c>
      <c r="BJ415" s="18" t="s">
        <v>83</v>
      </c>
      <c r="BK415" s="164">
        <f>ROUND(I415*H415,2)</f>
        <v>0</v>
      </c>
      <c r="BL415" s="18" t="s">
        <v>165</v>
      </c>
      <c r="BM415" s="163" t="s">
        <v>948</v>
      </c>
    </row>
    <row r="416" spans="2:51" s="15" customFormat="1" ht="11.25">
      <c r="B416" s="202"/>
      <c r="D416" s="166" t="s">
        <v>167</v>
      </c>
      <c r="E416" s="203" t="s">
        <v>1</v>
      </c>
      <c r="F416" s="204" t="s">
        <v>942</v>
      </c>
      <c r="H416" s="203" t="s">
        <v>1</v>
      </c>
      <c r="I416" s="205"/>
      <c r="L416" s="202"/>
      <c r="M416" s="206"/>
      <c r="N416" s="207"/>
      <c r="O416" s="207"/>
      <c r="P416" s="207"/>
      <c r="Q416" s="207"/>
      <c r="R416" s="207"/>
      <c r="S416" s="207"/>
      <c r="T416" s="208"/>
      <c r="AT416" s="203" t="s">
        <v>167</v>
      </c>
      <c r="AU416" s="203" t="s">
        <v>85</v>
      </c>
      <c r="AV416" s="15" t="s">
        <v>83</v>
      </c>
      <c r="AW416" s="15" t="s">
        <v>32</v>
      </c>
      <c r="AX416" s="15" t="s">
        <v>76</v>
      </c>
      <c r="AY416" s="203" t="s">
        <v>159</v>
      </c>
    </row>
    <row r="417" spans="2:51" s="13" customFormat="1" ht="22.5">
      <c r="B417" s="165"/>
      <c r="D417" s="166" t="s">
        <v>167</v>
      </c>
      <c r="E417" s="167" t="s">
        <v>1</v>
      </c>
      <c r="F417" s="168" t="s">
        <v>949</v>
      </c>
      <c r="H417" s="169">
        <v>151.356</v>
      </c>
      <c r="I417" s="170"/>
      <c r="L417" s="165"/>
      <c r="M417" s="171"/>
      <c r="N417" s="172"/>
      <c r="O417" s="172"/>
      <c r="P417" s="172"/>
      <c r="Q417" s="172"/>
      <c r="R417" s="172"/>
      <c r="S417" s="172"/>
      <c r="T417" s="173"/>
      <c r="AT417" s="167" t="s">
        <v>167</v>
      </c>
      <c r="AU417" s="167" t="s">
        <v>85</v>
      </c>
      <c r="AV417" s="13" t="s">
        <v>85</v>
      </c>
      <c r="AW417" s="13" t="s">
        <v>32</v>
      </c>
      <c r="AX417" s="13" t="s">
        <v>76</v>
      </c>
      <c r="AY417" s="167" t="s">
        <v>159</v>
      </c>
    </row>
    <row r="418" spans="2:51" s="13" customFormat="1" ht="33.75">
      <c r="B418" s="165"/>
      <c r="D418" s="166" t="s">
        <v>167</v>
      </c>
      <c r="E418" s="167" t="s">
        <v>1</v>
      </c>
      <c r="F418" s="168" t="s">
        <v>950</v>
      </c>
      <c r="H418" s="169">
        <v>-61.309</v>
      </c>
      <c r="I418" s="170"/>
      <c r="L418" s="165"/>
      <c r="M418" s="171"/>
      <c r="N418" s="172"/>
      <c r="O418" s="172"/>
      <c r="P418" s="172"/>
      <c r="Q418" s="172"/>
      <c r="R418" s="172"/>
      <c r="S418" s="172"/>
      <c r="T418" s="173"/>
      <c r="AT418" s="167" t="s">
        <v>167</v>
      </c>
      <c r="AU418" s="167" t="s">
        <v>85</v>
      </c>
      <c r="AV418" s="13" t="s">
        <v>85</v>
      </c>
      <c r="AW418" s="13" t="s">
        <v>32</v>
      </c>
      <c r="AX418" s="13" t="s">
        <v>76</v>
      </c>
      <c r="AY418" s="167" t="s">
        <v>159</v>
      </c>
    </row>
    <row r="419" spans="2:51" s="13" customFormat="1" ht="11.25">
      <c r="B419" s="165"/>
      <c r="D419" s="166" t="s">
        <v>167</v>
      </c>
      <c r="E419" s="167" t="s">
        <v>1</v>
      </c>
      <c r="F419" s="168" t="s">
        <v>951</v>
      </c>
      <c r="H419" s="169">
        <v>15.913</v>
      </c>
      <c r="I419" s="170"/>
      <c r="L419" s="165"/>
      <c r="M419" s="171"/>
      <c r="N419" s="172"/>
      <c r="O419" s="172"/>
      <c r="P419" s="172"/>
      <c r="Q419" s="172"/>
      <c r="R419" s="172"/>
      <c r="S419" s="172"/>
      <c r="T419" s="173"/>
      <c r="AT419" s="167" t="s">
        <v>167</v>
      </c>
      <c r="AU419" s="167" t="s">
        <v>85</v>
      </c>
      <c r="AV419" s="13" t="s">
        <v>85</v>
      </c>
      <c r="AW419" s="13" t="s">
        <v>32</v>
      </c>
      <c r="AX419" s="13" t="s">
        <v>76</v>
      </c>
      <c r="AY419" s="167" t="s">
        <v>159</v>
      </c>
    </row>
    <row r="420" spans="2:51" s="13" customFormat="1" ht="11.25">
      <c r="B420" s="165"/>
      <c r="D420" s="166" t="s">
        <v>167</v>
      </c>
      <c r="E420" s="167" t="s">
        <v>1</v>
      </c>
      <c r="F420" s="168" t="s">
        <v>952</v>
      </c>
      <c r="H420" s="169">
        <v>9.405</v>
      </c>
      <c r="I420" s="170"/>
      <c r="L420" s="165"/>
      <c r="M420" s="171"/>
      <c r="N420" s="172"/>
      <c r="O420" s="172"/>
      <c r="P420" s="172"/>
      <c r="Q420" s="172"/>
      <c r="R420" s="172"/>
      <c r="S420" s="172"/>
      <c r="T420" s="173"/>
      <c r="AT420" s="167" t="s">
        <v>167</v>
      </c>
      <c r="AU420" s="167" t="s">
        <v>85</v>
      </c>
      <c r="AV420" s="13" t="s">
        <v>85</v>
      </c>
      <c r="AW420" s="13" t="s">
        <v>32</v>
      </c>
      <c r="AX420" s="13" t="s">
        <v>76</v>
      </c>
      <c r="AY420" s="167" t="s">
        <v>159</v>
      </c>
    </row>
    <row r="421" spans="2:51" s="13" customFormat="1" ht="11.25">
      <c r="B421" s="165"/>
      <c r="D421" s="166" t="s">
        <v>167</v>
      </c>
      <c r="E421" s="167" t="s">
        <v>1</v>
      </c>
      <c r="F421" s="168" t="s">
        <v>953</v>
      </c>
      <c r="H421" s="169">
        <v>46.88</v>
      </c>
      <c r="I421" s="170"/>
      <c r="L421" s="165"/>
      <c r="M421" s="171"/>
      <c r="N421" s="172"/>
      <c r="O421" s="172"/>
      <c r="P421" s="172"/>
      <c r="Q421" s="172"/>
      <c r="R421" s="172"/>
      <c r="S421" s="172"/>
      <c r="T421" s="173"/>
      <c r="AT421" s="167" t="s">
        <v>167</v>
      </c>
      <c r="AU421" s="167" t="s">
        <v>85</v>
      </c>
      <c r="AV421" s="13" t="s">
        <v>85</v>
      </c>
      <c r="AW421" s="13" t="s">
        <v>32</v>
      </c>
      <c r="AX421" s="13" t="s">
        <v>76</v>
      </c>
      <c r="AY421" s="167" t="s">
        <v>159</v>
      </c>
    </row>
    <row r="422" spans="2:51" s="13" customFormat="1" ht="11.25">
      <c r="B422" s="165"/>
      <c r="D422" s="166" t="s">
        <v>167</v>
      </c>
      <c r="E422" s="167" t="s">
        <v>1</v>
      </c>
      <c r="F422" s="168" t="s">
        <v>954</v>
      </c>
      <c r="H422" s="169">
        <v>16.324</v>
      </c>
      <c r="I422" s="170"/>
      <c r="L422" s="165"/>
      <c r="M422" s="171"/>
      <c r="N422" s="172"/>
      <c r="O422" s="172"/>
      <c r="P422" s="172"/>
      <c r="Q422" s="172"/>
      <c r="R422" s="172"/>
      <c r="S422" s="172"/>
      <c r="T422" s="173"/>
      <c r="AT422" s="167" t="s">
        <v>167</v>
      </c>
      <c r="AU422" s="167" t="s">
        <v>85</v>
      </c>
      <c r="AV422" s="13" t="s">
        <v>85</v>
      </c>
      <c r="AW422" s="13" t="s">
        <v>32</v>
      </c>
      <c r="AX422" s="13" t="s">
        <v>76</v>
      </c>
      <c r="AY422" s="167" t="s">
        <v>159</v>
      </c>
    </row>
    <row r="423" spans="2:51" s="13" customFormat="1" ht="22.5">
      <c r="B423" s="165"/>
      <c r="D423" s="166" t="s">
        <v>167</v>
      </c>
      <c r="E423" s="167" t="s">
        <v>1</v>
      </c>
      <c r="F423" s="168" t="s">
        <v>955</v>
      </c>
      <c r="H423" s="169">
        <v>234.314</v>
      </c>
      <c r="I423" s="170"/>
      <c r="L423" s="165"/>
      <c r="M423" s="171"/>
      <c r="N423" s="172"/>
      <c r="O423" s="172"/>
      <c r="P423" s="172"/>
      <c r="Q423" s="172"/>
      <c r="R423" s="172"/>
      <c r="S423" s="172"/>
      <c r="T423" s="173"/>
      <c r="AT423" s="167" t="s">
        <v>167</v>
      </c>
      <c r="AU423" s="167" t="s">
        <v>85</v>
      </c>
      <c r="AV423" s="13" t="s">
        <v>85</v>
      </c>
      <c r="AW423" s="13" t="s">
        <v>32</v>
      </c>
      <c r="AX423" s="13" t="s">
        <v>76</v>
      </c>
      <c r="AY423" s="167" t="s">
        <v>159</v>
      </c>
    </row>
    <row r="424" spans="2:51" s="15" customFormat="1" ht="11.25">
      <c r="B424" s="202"/>
      <c r="D424" s="166" t="s">
        <v>167</v>
      </c>
      <c r="E424" s="203" t="s">
        <v>1</v>
      </c>
      <c r="F424" s="204" t="s">
        <v>956</v>
      </c>
      <c r="H424" s="203" t="s">
        <v>1</v>
      </c>
      <c r="I424" s="205"/>
      <c r="L424" s="202"/>
      <c r="M424" s="206"/>
      <c r="N424" s="207"/>
      <c r="O424" s="207"/>
      <c r="P424" s="207"/>
      <c r="Q424" s="207"/>
      <c r="R424" s="207"/>
      <c r="S424" s="207"/>
      <c r="T424" s="208"/>
      <c r="AT424" s="203" t="s">
        <v>167</v>
      </c>
      <c r="AU424" s="203" t="s">
        <v>85</v>
      </c>
      <c r="AV424" s="15" t="s">
        <v>83</v>
      </c>
      <c r="AW424" s="15" t="s">
        <v>32</v>
      </c>
      <c r="AX424" s="15" t="s">
        <v>76</v>
      </c>
      <c r="AY424" s="203" t="s">
        <v>159</v>
      </c>
    </row>
    <row r="425" spans="2:51" s="13" customFormat="1" ht="11.25">
      <c r="B425" s="165"/>
      <c r="D425" s="166" t="s">
        <v>167</v>
      </c>
      <c r="E425" s="167" t="s">
        <v>1</v>
      </c>
      <c r="F425" s="168" t="s">
        <v>957</v>
      </c>
      <c r="H425" s="169">
        <v>76.02</v>
      </c>
      <c r="I425" s="170"/>
      <c r="L425" s="165"/>
      <c r="M425" s="171"/>
      <c r="N425" s="172"/>
      <c r="O425" s="172"/>
      <c r="P425" s="172"/>
      <c r="Q425" s="172"/>
      <c r="R425" s="172"/>
      <c r="S425" s="172"/>
      <c r="T425" s="173"/>
      <c r="AT425" s="167" t="s">
        <v>167</v>
      </c>
      <c r="AU425" s="167" t="s">
        <v>85</v>
      </c>
      <c r="AV425" s="13" t="s">
        <v>85</v>
      </c>
      <c r="AW425" s="13" t="s">
        <v>32</v>
      </c>
      <c r="AX425" s="13" t="s">
        <v>76</v>
      </c>
      <c r="AY425" s="167" t="s">
        <v>159</v>
      </c>
    </row>
    <row r="426" spans="2:51" s="13" customFormat="1" ht="11.25">
      <c r="B426" s="165"/>
      <c r="D426" s="166" t="s">
        <v>167</v>
      </c>
      <c r="E426" s="167" t="s">
        <v>1</v>
      </c>
      <c r="F426" s="168" t="s">
        <v>958</v>
      </c>
      <c r="H426" s="169">
        <v>-6.8</v>
      </c>
      <c r="I426" s="170"/>
      <c r="L426" s="165"/>
      <c r="M426" s="171"/>
      <c r="N426" s="172"/>
      <c r="O426" s="172"/>
      <c r="P426" s="172"/>
      <c r="Q426" s="172"/>
      <c r="R426" s="172"/>
      <c r="S426" s="172"/>
      <c r="T426" s="173"/>
      <c r="AT426" s="167" t="s">
        <v>167</v>
      </c>
      <c r="AU426" s="167" t="s">
        <v>85</v>
      </c>
      <c r="AV426" s="13" t="s">
        <v>85</v>
      </c>
      <c r="AW426" s="13" t="s">
        <v>32</v>
      </c>
      <c r="AX426" s="13" t="s">
        <v>76</v>
      </c>
      <c r="AY426" s="167" t="s">
        <v>159</v>
      </c>
    </row>
    <row r="427" spans="2:51" s="13" customFormat="1" ht="11.25">
      <c r="B427" s="165"/>
      <c r="D427" s="166" t="s">
        <v>167</v>
      </c>
      <c r="E427" s="167" t="s">
        <v>1</v>
      </c>
      <c r="F427" s="168" t="s">
        <v>959</v>
      </c>
      <c r="H427" s="169">
        <v>1.6</v>
      </c>
      <c r="I427" s="170"/>
      <c r="L427" s="165"/>
      <c r="M427" s="171"/>
      <c r="N427" s="172"/>
      <c r="O427" s="172"/>
      <c r="P427" s="172"/>
      <c r="Q427" s="172"/>
      <c r="R427" s="172"/>
      <c r="S427" s="172"/>
      <c r="T427" s="173"/>
      <c r="AT427" s="167" t="s">
        <v>167</v>
      </c>
      <c r="AU427" s="167" t="s">
        <v>85</v>
      </c>
      <c r="AV427" s="13" t="s">
        <v>85</v>
      </c>
      <c r="AW427" s="13" t="s">
        <v>32</v>
      </c>
      <c r="AX427" s="13" t="s">
        <v>76</v>
      </c>
      <c r="AY427" s="167" t="s">
        <v>159</v>
      </c>
    </row>
    <row r="428" spans="2:51" s="13" customFormat="1" ht="11.25">
      <c r="B428" s="165"/>
      <c r="D428" s="166" t="s">
        <v>167</v>
      </c>
      <c r="E428" s="167" t="s">
        <v>1</v>
      </c>
      <c r="F428" s="168" t="s">
        <v>960</v>
      </c>
      <c r="H428" s="169">
        <v>117.954</v>
      </c>
      <c r="I428" s="170"/>
      <c r="L428" s="165"/>
      <c r="M428" s="171"/>
      <c r="N428" s="172"/>
      <c r="O428" s="172"/>
      <c r="P428" s="172"/>
      <c r="Q428" s="172"/>
      <c r="R428" s="172"/>
      <c r="S428" s="172"/>
      <c r="T428" s="173"/>
      <c r="AT428" s="167" t="s">
        <v>167</v>
      </c>
      <c r="AU428" s="167" t="s">
        <v>85</v>
      </c>
      <c r="AV428" s="13" t="s">
        <v>85</v>
      </c>
      <c r="AW428" s="13" t="s">
        <v>32</v>
      </c>
      <c r="AX428" s="13" t="s">
        <v>76</v>
      </c>
      <c r="AY428" s="167" t="s">
        <v>159</v>
      </c>
    </row>
    <row r="429" spans="2:51" s="14" customFormat="1" ht="11.25">
      <c r="B429" s="174"/>
      <c r="D429" s="166" t="s">
        <v>167</v>
      </c>
      <c r="E429" s="175" t="s">
        <v>1</v>
      </c>
      <c r="F429" s="176" t="s">
        <v>227</v>
      </c>
      <c r="H429" s="177">
        <v>601.657</v>
      </c>
      <c r="I429" s="178"/>
      <c r="L429" s="174"/>
      <c r="M429" s="179"/>
      <c r="N429" s="180"/>
      <c r="O429" s="180"/>
      <c r="P429" s="180"/>
      <c r="Q429" s="180"/>
      <c r="R429" s="180"/>
      <c r="S429" s="180"/>
      <c r="T429" s="181"/>
      <c r="AT429" s="175" t="s">
        <v>167</v>
      </c>
      <c r="AU429" s="175" t="s">
        <v>85</v>
      </c>
      <c r="AV429" s="14" t="s">
        <v>165</v>
      </c>
      <c r="AW429" s="14" t="s">
        <v>32</v>
      </c>
      <c r="AX429" s="14" t="s">
        <v>83</v>
      </c>
      <c r="AY429" s="175" t="s">
        <v>159</v>
      </c>
    </row>
    <row r="430" spans="1:65" s="2" customFormat="1" ht="24.2" customHeight="1">
      <c r="A430" s="33"/>
      <c r="B430" s="150"/>
      <c r="C430" s="151" t="s">
        <v>961</v>
      </c>
      <c r="D430" s="151" t="s">
        <v>161</v>
      </c>
      <c r="E430" s="152" t="s">
        <v>962</v>
      </c>
      <c r="F430" s="153" t="s">
        <v>963</v>
      </c>
      <c r="G430" s="154" t="s">
        <v>164</v>
      </c>
      <c r="H430" s="155">
        <v>1.82</v>
      </c>
      <c r="I430" s="156"/>
      <c r="J430" s="157">
        <f>ROUND(I430*H430,2)</f>
        <v>0</v>
      </c>
      <c r="K430" s="158"/>
      <c r="L430" s="34"/>
      <c r="M430" s="159" t="s">
        <v>1</v>
      </c>
      <c r="N430" s="160" t="s">
        <v>41</v>
      </c>
      <c r="O430" s="59"/>
      <c r="P430" s="161">
        <f>O430*H430</f>
        <v>0</v>
      </c>
      <c r="Q430" s="161">
        <v>0.17818</v>
      </c>
      <c r="R430" s="161">
        <f>Q430*H430</f>
        <v>0.3242876</v>
      </c>
      <c r="S430" s="161">
        <v>0</v>
      </c>
      <c r="T430" s="162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3" t="s">
        <v>165</v>
      </c>
      <c r="AT430" s="163" t="s">
        <v>161</v>
      </c>
      <c r="AU430" s="163" t="s">
        <v>85</v>
      </c>
      <c r="AY430" s="18" t="s">
        <v>159</v>
      </c>
      <c r="BE430" s="164">
        <f>IF(N430="základní",J430,0)</f>
        <v>0</v>
      </c>
      <c r="BF430" s="164">
        <f>IF(N430="snížená",J430,0)</f>
        <v>0</v>
      </c>
      <c r="BG430" s="164">
        <f>IF(N430="zákl. přenesená",J430,0)</f>
        <v>0</v>
      </c>
      <c r="BH430" s="164">
        <f>IF(N430="sníž. přenesená",J430,0)</f>
        <v>0</v>
      </c>
      <c r="BI430" s="164">
        <f>IF(N430="nulová",J430,0)</f>
        <v>0</v>
      </c>
      <c r="BJ430" s="18" t="s">
        <v>83</v>
      </c>
      <c r="BK430" s="164">
        <f>ROUND(I430*H430,2)</f>
        <v>0</v>
      </c>
      <c r="BL430" s="18" t="s">
        <v>165</v>
      </c>
      <c r="BM430" s="163" t="s">
        <v>964</v>
      </c>
    </row>
    <row r="431" spans="2:51" s="13" customFormat="1" ht="11.25">
      <c r="B431" s="165"/>
      <c r="D431" s="166" t="s">
        <v>167</v>
      </c>
      <c r="E431" s="167" t="s">
        <v>1</v>
      </c>
      <c r="F431" s="168" t="s">
        <v>965</v>
      </c>
      <c r="H431" s="169">
        <v>0.174</v>
      </c>
      <c r="I431" s="170"/>
      <c r="L431" s="165"/>
      <c r="M431" s="171"/>
      <c r="N431" s="172"/>
      <c r="O431" s="172"/>
      <c r="P431" s="172"/>
      <c r="Q431" s="172"/>
      <c r="R431" s="172"/>
      <c r="S431" s="172"/>
      <c r="T431" s="173"/>
      <c r="AT431" s="167" t="s">
        <v>167</v>
      </c>
      <c r="AU431" s="167" t="s">
        <v>85</v>
      </c>
      <c r="AV431" s="13" t="s">
        <v>85</v>
      </c>
      <c r="AW431" s="13" t="s">
        <v>32</v>
      </c>
      <c r="AX431" s="13" t="s">
        <v>76</v>
      </c>
      <c r="AY431" s="167" t="s">
        <v>159</v>
      </c>
    </row>
    <row r="432" spans="2:51" s="13" customFormat="1" ht="11.25">
      <c r="B432" s="165"/>
      <c r="D432" s="166" t="s">
        <v>167</v>
      </c>
      <c r="E432" s="167" t="s">
        <v>1</v>
      </c>
      <c r="F432" s="168" t="s">
        <v>966</v>
      </c>
      <c r="H432" s="169">
        <v>0.602</v>
      </c>
      <c r="I432" s="170"/>
      <c r="L432" s="165"/>
      <c r="M432" s="171"/>
      <c r="N432" s="172"/>
      <c r="O432" s="172"/>
      <c r="P432" s="172"/>
      <c r="Q432" s="172"/>
      <c r="R432" s="172"/>
      <c r="S432" s="172"/>
      <c r="T432" s="173"/>
      <c r="AT432" s="167" t="s">
        <v>167</v>
      </c>
      <c r="AU432" s="167" t="s">
        <v>85</v>
      </c>
      <c r="AV432" s="13" t="s">
        <v>85</v>
      </c>
      <c r="AW432" s="13" t="s">
        <v>32</v>
      </c>
      <c r="AX432" s="13" t="s">
        <v>76</v>
      </c>
      <c r="AY432" s="167" t="s">
        <v>159</v>
      </c>
    </row>
    <row r="433" spans="2:51" s="13" customFormat="1" ht="11.25">
      <c r="B433" s="165"/>
      <c r="D433" s="166" t="s">
        <v>167</v>
      </c>
      <c r="E433" s="167" t="s">
        <v>1</v>
      </c>
      <c r="F433" s="168" t="s">
        <v>967</v>
      </c>
      <c r="H433" s="169">
        <v>1.044</v>
      </c>
      <c r="I433" s="170"/>
      <c r="L433" s="165"/>
      <c r="M433" s="171"/>
      <c r="N433" s="172"/>
      <c r="O433" s="172"/>
      <c r="P433" s="172"/>
      <c r="Q433" s="172"/>
      <c r="R433" s="172"/>
      <c r="S433" s="172"/>
      <c r="T433" s="173"/>
      <c r="AT433" s="167" t="s">
        <v>167</v>
      </c>
      <c r="AU433" s="167" t="s">
        <v>85</v>
      </c>
      <c r="AV433" s="13" t="s">
        <v>85</v>
      </c>
      <c r="AW433" s="13" t="s">
        <v>32</v>
      </c>
      <c r="AX433" s="13" t="s">
        <v>76</v>
      </c>
      <c r="AY433" s="167" t="s">
        <v>159</v>
      </c>
    </row>
    <row r="434" spans="2:51" s="14" customFormat="1" ht="11.25">
      <c r="B434" s="174"/>
      <c r="D434" s="166" t="s">
        <v>167</v>
      </c>
      <c r="E434" s="175" t="s">
        <v>1</v>
      </c>
      <c r="F434" s="176" t="s">
        <v>227</v>
      </c>
      <c r="H434" s="177">
        <v>1.82</v>
      </c>
      <c r="I434" s="178"/>
      <c r="L434" s="174"/>
      <c r="M434" s="179"/>
      <c r="N434" s="180"/>
      <c r="O434" s="180"/>
      <c r="P434" s="180"/>
      <c r="Q434" s="180"/>
      <c r="R434" s="180"/>
      <c r="S434" s="180"/>
      <c r="T434" s="181"/>
      <c r="AT434" s="175" t="s">
        <v>167</v>
      </c>
      <c r="AU434" s="175" t="s">
        <v>85</v>
      </c>
      <c r="AV434" s="14" t="s">
        <v>165</v>
      </c>
      <c r="AW434" s="14" t="s">
        <v>32</v>
      </c>
      <c r="AX434" s="14" t="s">
        <v>83</v>
      </c>
      <c r="AY434" s="175" t="s">
        <v>159</v>
      </c>
    </row>
    <row r="435" spans="1:65" s="2" customFormat="1" ht="21.75" customHeight="1">
      <c r="A435" s="33"/>
      <c r="B435" s="150"/>
      <c r="C435" s="151" t="s">
        <v>968</v>
      </c>
      <c r="D435" s="151" t="s">
        <v>161</v>
      </c>
      <c r="E435" s="152" t="s">
        <v>969</v>
      </c>
      <c r="F435" s="153" t="s">
        <v>970</v>
      </c>
      <c r="G435" s="154" t="s">
        <v>164</v>
      </c>
      <c r="H435" s="155">
        <v>1.34</v>
      </c>
      <c r="I435" s="156"/>
      <c r="J435" s="157">
        <f>ROUND(I435*H435,2)</f>
        <v>0</v>
      </c>
      <c r="K435" s="158"/>
      <c r="L435" s="34"/>
      <c r="M435" s="159" t="s">
        <v>1</v>
      </c>
      <c r="N435" s="160" t="s">
        <v>41</v>
      </c>
      <c r="O435" s="59"/>
      <c r="P435" s="161">
        <f>O435*H435</f>
        <v>0</v>
      </c>
      <c r="Q435" s="161">
        <v>0.26723</v>
      </c>
      <c r="R435" s="161">
        <f>Q435*H435</f>
        <v>0.3580882000000001</v>
      </c>
      <c r="S435" s="161">
        <v>0</v>
      </c>
      <c r="T435" s="162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3" t="s">
        <v>165</v>
      </c>
      <c r="AT435" s="163" t="s">
        <v>161</v>
      </c>
      <c r="AU435" s="163" t="s">
        <v>85</v>
      </c>
      <c r="AY435" s="18" t="s">
        <v>159</v>
      </c>
      <c r="BE435" s="164">
        <f>IF(N435="základní",J435,0)</f>
        <v>0</v>
      </c>
      <c r="BF435" s="164">
        <f>IF(N435="snížená",J435,0)</f>
        <v>0</v>
      </c>
      <c r="BG435" s="164">
        <f>IF(N435="zákl. přenesená",J435,0)</f>
        <v>0</v>
      </c>
      <c r="BH435" s="164">
        <f>IF(N435="sníž. přenesená",J435,0)</f>
        <v>0</v>
      </c>
      <c r="BI435" s="164">
        <f>IF(N435="nulová",J435,0)</f>
        <v>0</v>
      </c>
      <c r="BJ435" s="18" t="s">
        <v>83</v>
      </c>
      <c r="BK435" s="164">
        <f>ROUND(I435*H435,2)</f>
        <v>0</v>
      </c>
      <c r="BL435" s="18" t="s">
        <v>165</v>
      </c>
      <c r="BM435" s="163" t="s">
        <v>971</v>
      </c>
    </row>
    <row r="436" spans="2:51" s="13" customFormat="1" ht="11.25">
      <c r="B436" s="165"/>
      <c r="D436" s="166" t="s">
        <v>167</v>
      </c>
      <c r="E436" s="167" t="s">
        <v>1</v>
      </c>
      <c r="F436" s="168" t="s">
        <v>972</v>
      </c>
      <c r="H436" s="169">
        <v>0.615</v>
      </c>
      <c r="I436" s="170"/>
      <c r="L436" s="165"/>
      <c r="M436" s="171"/>
      <c r="N436" s="172"/>
      <c r="O436" s="172"/>
      <c r="P436" s="172"/>
      <c r="Q436" s="172"/>
      <c r="R436" s="172"/>
      <c r="S436" s="172"/>
      <c r="T436" s="173"/>
      <c r="AT436" s="167" t="s">
        <v>167</v>
      </c>
      <c r="AU436" s="167" t="s">
        <v>85</v>
      </c>
      <c r="AV436" s="13" t="s">
        <v>85</v>
      </c>
      <c r="AW436" s="13" t="s">
        <v>32</v>
      </c>
      <c r="AX436" s="13" t="s">
        <v>76</v>
      </c>
      <c r="AY436" s="167" t="s">
        <v>159</v>
      </c>
    </row>
    <row r="437" spans="2:51" s="13" customFormat="1" ht="11.25">
      <c r="B437" s="165"/>
      <c r="D437" s="166" t="s">
        <v>167</v>
      </c>
      <c r="E437" s="167" t="s">
        <v>1</v>
      </c>
      <c r="F437" s="168" t="s">
        <v>973</v>
      </c>
      <c r="H437" s="169">
        <v>0.315</v>
      </c>
      <c r="I437" s="170"/>
      <c r="L437" s="165"/>
      <c r="M437" s="171"/>
      <c r="N437" s="172"/>
      <c r="O437" s="172"/>
      <c r="P437" s="172"/>
      <c r="Q437" s="172"/>
      <c r="R437" s="172"/>
      <c r="S437" s="172"/>
      <c r="T437" s="173"/>
      <c r="AT437" s="167" t="s">
        <v>167</v>
      </c>
      <c r="AU437" s="167" t="s">
        <v>85</v>
      </c>
      <c r="AV437" s="13" t="s">
        <v>85</v>
      </c>
      <c r="AW437" s="13" t="s">
        <v>32</v>
      </c>
      <c r="AX437" s="13" t="s">
        <v>76</v>
      </c>
      <c r="AY437" s="167" t="s">
        <v>159</v>
      </c>
    </row>
    <row r="438" spans="2:51" s="13" customFormat="1" ht="11.25">
      <c r="B438" s="165"/>
      <c r="D438" s="166" t="s">
        <v>167</v>
      </c>
      <c r="E438" s="167" t="s">
        <v>1</v>
      </c>
      <c r="F438" s="168" t="s">
        <v>974</v>
      </c>
      <c r="H438" s="169">
        <v>0.41</v>
      </c>
      <c r="I438" s="170"/>
      <c r="L438" s="165"/>
      <c r="M438" s="171"/>
      <c r="N438" s="172"/>
      <c r="O438" s="172"/>
      <c r="P438" s="172"/>
      <c r="Q438" s="172"/>
      <c r="R438" s="172"/>
      <c r="S438" s="172"/>
      <c r="T438" s="173"/>
      <c r="AT438" s="167" t="s">
        <v>167</v>
      </c>
      <c r="AU438" s="167" t="s">
        <v>85</v>
      </c>
      <c r="AV438" s="13" t="s">
        <v>85</v>
      </c>
      <c r="AW438" s="13" t="s">
        <v>32</v>
      </c>
      <c r="AX438" s="13" t="s">
        <v>76</v>
      </c>
      <c r="AY438" s="167" t="s">
        <v>159</v>
      </c>
    </row>
    <row r="439" spans="2:51" s="14" customFormat="1" ht="11.25">
      <c r="B439" s="174"/>
      <c r="D439" s="166" t="s">
        <v>167</v>
      </c>
      <c r="E439" s="175" t="s">
        <v>1</v>
      </c>
      <c r="F439" s="176" t="s">
        <v>227</v>
      </c>
      <c r="H439" s="177">
        <v>1.3399999999999999</v>
      </c>
      <c r="I439" s="178"/>
      <c r="L439" s="174"/>
      <c r="M439" s="179"/>
      <c r="N439" s="180"/>
      <c r="O439" s="180"/>
      <c r="P439" s="180"/>
      <c r="Q439" s="180"/>
      <c r="R439" s="180"/>
      <c r="S439" s="180"/>
      <c r="T439" s="181"/>
      <c r="AT439" s="175" t="s">
        <v>167</v>
      </c>
      <c r="AU439" s="175" t="s">
        <v>85</v>
      </c>
      <c r="AV439" s="14" t="s">
        <v>165</v>
      </c>
      <c r="AW439" s="14" t="s">
        <v>32</v>
      </c>
      <c r="AX439" s="14" t="s">
        <v>83</v>
      </c>
      <c r="AY439" s="175" t="s">
        <v>159</v>
      </c>
    </row>
    <row r="440" spans="2:63" s="12" customFormat="1" ht="22.9" customHeight="1">
      <c r="B440" s="137"/>
      <c r="D440" s="138" t="s">
        <v>75</v>
      </c>
      <c r="E440" s="148" t="s">
        <v>165</v>
      </c>
      <c r="F440" s="148" t="s">
        <v>975</v>
      </c>
      <c r="I440" s="140"/>
      <c r="J440" s="149">
        <f>BK440</f>
        <v>0</v>
      </c>
      <c r="L440" s="137"/>
      <c r="M440" s="142"/>
      <c r="N440" s="143"/>
      <c r="O440" s="143"/>
      <c r="P440" s="144">
        <f>SUM(P441:P520)</f>
        <v>0</v>
      </c>
      <c r="Q440" s="143"/>
      <c r="R440" s="144">
        <f>SUM(R441:R520)</f>
        <v>611.7741703499998</v>
      </c>
      <c r="S440" s="143"/>
      <c r="T440" s="145">
        <f>SUM(T441:T520)</f>
        <v>0</v>
      </c>
      <c r="AR440" s="138" t="s">
        <v>83</v>
      </c>
      <c r="AT440" s="146" t="s">
        <v>75</v>
      </c>
      <c r="AU440" s="146" t="s">
        <v>83</v>
      </c>
      <c r="AY440" s="138" t="s">
        <v>159</v>
      </c>
      <c r="BK440" s="147">
        <f>SUM(BK441:BK520)</f>
        <v>0</v>
      </c>
    </row>
    <row r="441" spans="1:65" s="2" customFormat="1" ht="16.5" customHeight="1">
      <c r="A441" s="33"/>
      <c r="B441" s="150"/>
      <c r="C441" s="151" t="s">
        <v>976</v>
      </c>
      <c r="D441" s="151" t="s">
        <v>161</v>
      </c>
      <c r="E441" s="152" t="s">
        <v>977</v>
      </c>
      <c r="F441" s="153" t="s">
        <v>978</v>
      </c>
      <c r="G441" s="154" t="s">
        <v>196</v>
      </c>
      <c r="H441" s="155">
        <v>185.317</v>
      </c>
      <c r="I441" s="156"/>
      <c r="J441" s="157">
        <f>ROUND(I441*H441,2)</f>
        <v>0</v>
      </c>
      <c r="K441" s="158"/>
      <c r="L441" s="34"/>
      <c r="M441" s="159" t="s">
        <v>1</v>
      </c>
      <c r="N441" s="160" t="s">
        <v>41</v>
      </c>
      <c r="O441" s="59"/>
      <c r="P441" s="161">
        <f>O441*H441</f>
        <v>0</v>
      </c>
      <c r="Q441" s="161">
        <v>2.50201</v>
      </c>
      <c r="R441" s="161">
        <f>Q441*H441</f>
        <v>463.66498717</v>
      </c>
      <c r="S441" s="161">
        <v>0</v>
      </c>
      <c r="T441" s="162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3" t="s">
        <v>165</v>
      </c>
      <c r="AT441" s="163" t="s">
        <v>161</v>
      </c>
      <c r="AU441" s="163" t="s">
        <v>85</v>
      </c>
      <c r="AY441" s="18" t="s">
        <v>159</v>
      </c>
      <c r="BE441" s="164">
        <f>IF(N441="základní",J441,0)</f>
        <v>0</v>
      </c>
      <c r="BF441" s="164">
        <f>IF(N441="snížená",J441,0)</f>
        <v>0</v>
      </c>
      <c r="BG441" s="164">
        <f>IF(N441="zákl. přenesená",J441,0)</f>
        <v>0</v>
      </c>
      <c r="BH441" s="164">
        <f>IF(N441="sníž. přenesená",J441,0)</f>
        <v>0</v>
      </c>
      <c r="BI441" s="164">
        <f>IF(N441="nulová",J441,0)</f>
        <v>0</v>
      </c>
      <c r="BJ441" s="18" t="s">
        <v>83</v>
      </c>
      <c r="BK441" s="164">
        <f>ROUND(I441*H441,2)</f>
        <v>0</v>
      </c>
      <c r="BL441" s="18" t="s">
        <v>165</v>
      </c>
      <c r="BM441" s="163" t="s">
        <v>979</v>
      </c>
    </row>
    <row r="442" spans="2:51" s="13" customFormat="1" ht="11.25">
      <c r="B442" s="165"/>
      <c r="D442" s="166" t="s">
        <v>167</v>
      </c>
      <c r="E442" s="167" t="s">
        <v>1</v>
      </c>
      <c r="F442" s="168" t="s">
        <v>980</v>
      </c>
      <c r="H442" s="169">
        <v>36.27</v>
      </c>
      <c r="I442" s="170"/>
      <c r="L442" s="165"/>
      <c r="M442" s="171"/>
      <c r="N442" s="172"/>
      <c r="O442" s="172"/>
      <c r="P442" s="172"/>
      <c r="Q442" s="172"/>
      <c r="R442" s="172"/>
      <c r="S442" s="172"/>
      <c r="T442" s="173"/>
      <c r="AT442" s="167" t="s">
        <v>167</v>
      </c>
      <c r="AU442" s="167" t="s">
        <v>85</v>
      </c>
      <c r="AV442" s="13" t="s">
        <v>85</v>
      </c>
      <c r="AW442" s="13" t="s">
        <v>32</v>
      </c>
      <c r="AX442" s="13" t="s">
        <v>76</v>
      </c>
      <c r="AY442" s="167" t="s">
        <v>159</v>
      </c>
    </row>
    <row r="443" spans="2:51" s="13" customFormat="1" ht="11.25">
      <c r="B443" s="165"/>
      <c r="D443" s="166" t="s">
        <v>167</v>
      </c>
      <c r="E443" s="167" t="s">
        <v>1</v>
      </c>
      <c r="F443" s="168" t="s">
        <v>981</v>
      </c>
      <c r="H443" s="169">
        <v>66.214</v>
      </c>
      <c r="I443" s="170"/>
      <c r="L443" s="165"/>
      <c r="M443" s="171"/>
      <c r="N443" s="172"/>
      <c r="O443" s="172"/>
      <c r="P443" s="172"/>
      <c r="Q443" s="172"/>
      <c r="R443" s="172"/>
      <c r="S443" s="172"/>
      <c r="T443" s="173"/>
      <c r="AT443" s="167" t="s">
        <v>167</v>
      </c>
      <c r="AU443" s="167" t="s">
        <v>85</v>
      </c>
      <c r="AV443" s="13" t="s">
        <v>85</v>
      </c>
      <c r="AW443" s="13" t="s">
        <v>32</v>
      </c>
      <c r="AX443" s="13" t="s">
        <v>76</v>
      </c>
      <c r="AY443" s="167" t="s">
        <v>159</v>
      </c>
    </row>
    <row r="444" spans="2:51" s="13" customFormat="1" ht="11.25">
      <c r="B444" s="165"/>
      <c r="D444" s="166" t="s">
        <v>167</v>
      </c>
      <c r="E444" s="167" t="s">
        <v>1</v>
      </c>
      <c r="F444" s="168" t="s">
        <v>982</v>
      </c>
      <c r="H444" s="169">
        <v>42.243</v>
      </c>
      <c r="I444" s="170"/>
      <c r="L444" s="165"/>
      <c r="M444" s="171"/>
      <c r="N444" s="172"/>
      <c r="O444" s="172"/>
      <c r="P444" s="172"/>
      <c r="Q444" s="172"/>
      <c r="R444" s="172"/>
      <c r="S444" s="172"/>
      <c r="T444" s="173"/>
      <c r="AT444" s="167" t="s">
        <v>167</v>
      </c>
      <c r="AU444" s="167" t="s">
        <v>85</v>
      </c>
      <c r="AV444" s="13" t="s">
        <v>85</v>
      </c>
      <c r="AW444" s="13" t="s">
        <v>32</v>
      </c>
      <c r="AX444" s="13" t="s">
        <v>76</v>
      </c>
      <c r="AY444" s="167" t="s">
        <v>159</v>
      </c>
    </row>
    <row r="445" spans="2:51" s="13" customFormat="1" ht="11.25">
      <c r="B445" s="165"/>
      <c r="D445" s="166" t="s">
        <v>167</v>
      </c>
      <c r="E445" s="167" t="s">
        <v>1</v>
      </c>
      <c r="F445" s="168" t="s">
        <v>983</v>
      </c>
      <c r="H445" s="169">
        <v>40.59</v>
      </c>
      <c r="I445" s="170"/>
      <c r="L445" s="165"/>
      <c r="M445" s="171"/>
      <c r="N445" s="172"/>
      <c r="O445" s="172"/>
      <c r="P445" s="172"/>
      <c r="Q445" s="172"/>
      <c r="R445" s="172"/>
      <c r="S445" s="172"/>
      <c r="T445" s="173"/>
      <c r="AT445" s="167" t="s">
        <v>167</v>
      </c>
      <c r="AU445" s="167" t="s">
        <v>85</v>
      </c>
      <c r="AV445" s="13" t="s">
        <v>85</v>
      </c>
      <c r="AW445" s="13" t="s">
        <v>32</v>
      </c>
      <c r="AX445" s="13" t="s">
        <v>76</v>
      </c>
      <c r="AY445" s="167" t="s">
        <v>159</v>
      </c>
    </row>
    <row r="446" spans="2:51" s="14" customFormat="1" ht="11.25">
      <c r="B446" s="174"/>
      <c r="D446" s="166" t="s">
        <v>167</v>
      </c>
      <c r="E446" s="175" t="s">
        <v>1</v>
      </c>
      <c r="F446" s="176" t="s">
        <v>227</v>
      </c>
      <c r="H446" s="177">
        <v>185.317</v>
      </c>
      <c r="I446" s="178"/>
      <c r="L446" s="174"/>
      <c r="M446" s="179"/>
      <c r="N446" s="180"/>
      <c r="O446" s="180"/>
      <c r="P446" s="180"/>
      <c r="Q446" s="180"/>
      <c r="R446" s="180"/>
      <c r="S446" s="180"/>
      <c r="T446" s="181"/>
      <c r="AT446" s="175" t="s">
        <v>167</v>
      </c>
      <c r="AU446" s="175" t="s">
        <v>85</v>
      </c>
      <c r="AV446" s="14" t="s">
        <v>165</v>
      </c>
      <c r="AW446" s="14" t="s">
        <v>32</v>
      </c>
      <c r="AX446" s="14" t="s">
        <v>83</v>
      </c>
      <c r="AY446" s="175" t="s">
        <v>159</v>
      </c>
    </row>
    <row r="447" spans="1:65" s="2" customFormat="1" ht="24.2" customHeight="1">
      <c r="A447" s="33"/>
      <c r="B447" s="150"/>
      <c r="C447" s="151" t="s">
        <v>984</v>
      </c>
      <c r="D447" s="151" t="s">
        <v>161</v>
      </c>
      <c r="E447" s="152" t="s">
        <v>985</v>
      </c>
      <c r="F447" s="153" t="s">
        <v>986</v>
      </c>
      <c r="G447" s="154" t="s">
        <v>164</v>
      </c>
      <c r="H447" s="155">
        <v>873.366</v>
      </c>
      <c r="I447" s="156"/>
      <c r="J447" s="157">
        <f>ROUND(I447*H447,2)</f>
        <v>0</v>
      </c>
      <c r="K447" s="158"/>
      <c r="L447" s="34"/>
      <c r="M447" s="159" t="s">
        <v>1</v>
      </c>
      <c r="N447" s="160" t="s">
        <v>41</v>
      </c>
      <c r="O447" s="59"/>
      <c r="P447" s="161">
        <f>O447*H447</f>
        <v>0</v>
      </c>
      <c r="Q447" s="161">
        <v>0.00533</v>
      </c>
      <c r="R447" s="161">
        <f>Q447*H447</f>
        <v>4.655040779999999</v>
      </c>
      <c r="S447" s="161">
        <v>0</v>
      </c>
      <c r="T447" s="162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3" t="s">
        <v>165</v>
      </c>
      <c r="AT447" s="163" t="s">
        <v>161</v>
      </c>
      <c r="AU447" s="163" t="s">
        <v>85</v>
      </c>
      <c r="AY447" s="18" t="s">
        <v>159</v>
      </c>
      <c r="BE447" s="164">
        <f>IF(N447="základní",J447,0)</f>
        <v>0</v>
      </c>
      <c r="BF447" s="164">
        <f>IF(N447="snížená",J447,0)</f>
        <v>0</v>
      </c>
      <c r="BG447" s="164">
        <f>IF(N447="zákl. přenesená",J447,0)</f>
        <v>0</v>
      </c>
      <c r="BH447" s="164">
        <f>IF(N447="sníž. přenesená",J447,0)</f>
        <v>0</v>
      </c>
      <c r="BI447" s="164">
        <f>IF(N447="nulová",J447,0)</f>
        <v>0</v>
      </c>
      <c r="BJ447" s="18" t="s">
        <v>83</v>
      </c>
      <c r="BK447" s="164">
        <f>ROUND(I447*H447,2)</f>
        <v>0</v>
      </c>
      <c r="BL447" s="18" t="s">
        <v>165</v>
      </c>
      <c r="BM447" s="163" t="s">
        <v>987</v>
      </c>
    </row>
    <row r="448" spans="2:51" s="13" customFormat="1" ht="11.25">
      <c r="B448" s="165"/>
      <c r="D448" s="166" t="s">
        <v>167</v>
      </c>
      <c r="E448" s="167" t="s">
        <v>1</v>
      </c>
      <c r="F448" s="168" t="s">
        <v>988</v>
      </c>
      <c r="H448" s="169">
        <v>181.348</v>
      </c>
      <c r="I448" s="170"/>
      <c r="L448" s="165"/>
      <c r="M448" s="171"/>
      <c r="N448" s="172"/>
      <c r="O448" s="172"/>
      <c r="P448" s="172"/>
      <c r="Q448" s="172"/>
      <c r="R448" s="172"/>
      <c r="S448" s="172"/>
      <c r="T448" s="173"/>
      <c r="AT448" s="167" t="s">
        <v>167</v>
      </c>
      <c r="AU448" s="167" t="s">
        <v>85</v>
      </c>
      <c r="AV448" s="13" t="s">
        <v>85</v>
      </c>
      <c r="AW448" s="13" t="s">
        <v>32</v>
      </c>
      <c r="AX448" s="13" t="s">
        <v>76</v>
      </c>
      <c r="AY448" s="167" t="s">
        <v>159</v>
      </c>
    </row>
    <row r="449" spans="2:51" s="13" customFormat="1" ht="11.25">
      <c r="B449" s="165"/>
      <c r="D449" s="166" t="s">
        <v>167</v>
      </c>
      <c r="E449" s="167" t="s">
        <v>1</v>
      </c>
      <c r="F449" s="168" t="s">
        <v>989</v>
      </c>
      <c r="H449" s="169">
        <v>236.478</v>
      </c>
      <c r="I449" s="170"/>
      <c r="L449" s="165"/>
      <c r="M449" s="171"/>
      <c r="N449" s="172"/>
      <c r="O449" s="172"/>
      <c r="P449" s="172"/>
      <c r="Q449" s="172"/>
      <c r="R449" s="172"/>
      <c r="S449" s="172"/>
      <c r="T449" s="173"/>
      <c r="AT449" s="167" t="s">
        <v>167</v>
      </c>
      <c r="AU449" s="167" t="s">
        <v>85</v>
      </c>
      <c r="AV449" s="13" t="s">
        <v>85</v>
      </c>
      <c r="AW449" s="13" t="s">
        <v>32</v>
      </c>
      <c r="AX449" s="13" t="s">
        <v>76</v>
      </c>
      <c r="AY449" s="167" t="s">
        <v>159</v>
      </c>
    </row>
    <row r="450" spans="2:51" s="13" customFormat="1" ht="11.25">
      <c r="B450" s="165"/>
      <c r="D450" s="166" t="s">
        <v>167</v>
      </c>
      <c r="E450" s="167" t="s">
        <v>1</v>
      </c>
      <c r="F450" s="168" t="s">
        <v>990</v>
      </c>
      <c r="H450" s="169">
        <v>14.782</v>
      </c>
      <c r="I450" s="170"/>
      <c r="L450" s="165"/>
      <c r="M450" s="171"/>
      <c r="N450" s="172"/>
      <c r="O450" s="172"/>
      <c r="P450" s="172"/>
      <c r="Q450" s="172"/>
      <c r="R450" s="172"/>
      <c r="S450" s="172"/>
      <c r="T450" s="173"/>
      <c r="AT450" s="167" t="s">
        <v>167</v>
      </c>
      <c r="AU450" s="167" t="s">
        <v>85</v>
      </c>
      <c r="AV450" s="13" t="s">
        <v>85</v>
      </c>
      <c r="AW450" s="13" t="s">
        <v>32</v>
      </c>
      <c r="AX450" s="13" t="s">
        <v>76</v>
      </c>
      <c r="AY450" s="167" t="s">
        <v>159</v>
      </c>
    </row>
    <row r="451" spans="2:51" s="13" customFormat="1" ht="11.25">
      <c r="B451" s="165"/>
      <c r="D451" s="166" t="s">
        <v>167</v>
      </c>
      <c r="E451" s="167" t="s">
        <v>1</v>
      </c>
      <c r="F451" s="168" t="s">
        <v>991</v>
      </c>
      <c r="H451" s="169">
        <v>211.215</v>
      </c>
      <c r="I451" s="170"/>
      <c r="L451" s="165"/>
      <c r="M451" s="171"/>
      <c r="N451" s="172"/>
      <c r="O451" s="172"/>
      <c r="P451" s="172"/>
      <c r="Q451" s="172"/>
      <c r="R451" s="172"/>
      <c r="S451" s="172"/>
      <c r="T451" s="173"/>
      <c r="AT451" s="167" t="s">
        <v>167</v>
      </c>
      <c r="AU451" s="167" t="s">
        <v>85</v>
      </c>
      <c r="AV451" s="13" t="s">
        <v>85</v>
      </c>
      <c r="AW451" s="13" t="s">
        <v>32</v>
      </c>
      <c r="AX451" s="13" t="s">
        <v>76</v>
      </c>
      <c r="AY451" s="167" t="s">
        <v>159</v>
      </c>
    </row>
    <row r="452" spans="2:51" s="13" customFormat="1" ht="11.25">
      <c r="B452" s="165"/>
      <c r="D452" s="166" t="s">
        <v>167</v>
      </c>
      <c r="E452" s="167" t="s">
        <v>1</v>
      </c>
      <c r="F452" s="168" t="s">
        <v>992</v>
      </c>
      <c r="H452" s="169">
        <v>12.096</v>
      </c>
      <c r="I452" s="170"/>
      <c r="L452" s="165"/>
      <c r="M452" s="171"/>
      <c r="N452" s="172"/>
      <c r="O452" s="172"/>
      <c r="P452" s="172"/>
      <c r="Q452" s="172"/>
      <c r="R452" s="172"/>
      <c r="S452" s="172"/>
      <c r="T452" s="173"/>
      <c r="AT452" s="167" t="s">
        <v>167</v>
      </c>
      <c r="AU452" s="167" t="s">
        <v>85</v>
      </c>
      <c r="AV452" s="13" t="s">
        <v>85</v>
      </c>
      <c r="AW452" s="13" t="s">
        <v>32</v>
      </c>
      <c r="AX452" s="13" t="s">
        <v>76</v>
      </c>
      <c r="AY452" s="167" t="s">
        <v>159</v>
      </c>
    </row>
    <row r="453" spans="2:51" s="13" customFormat="1" ht="11.25">
      <c r="B453" s="165"/>
      <c r="D453" s="166" t="s">
        <v>167</v>
      </c>
      <c r="E453" s="167" t="s">
        <v>1</v>
      </c>
      <c r="F453" s="168" t="s">
        <v>993</v>
      </c>
      <c r="H453" s="169">
        <v>202.951</v>
      </c>
      <c r="I453" s="170"/>
      <c r="L453" s="165"/>
      <c r="M453" s="171"/>
      <c r="N453" s="172"/>
      <c r="O453" s="172"/>
      <c r="P453" s="172"/>
      <c r="Q453" s="172"/>
      <c r="R453" s="172"/>
      <c r="S453" s="172"/>
      <c r="T453" s="173"/>
      <c r="AT453" s="167" t="s">
        <v>167</v>
      </c>
      <c r="AU453" s="167" t="s">
        <v>85</v>
      </c>
      <c r="AV453" s="13" t="s">
        <v>85</v>
      </c>
      <c r="AW453" s="13" t="s">
        <v>32</v>
      </c>
      <c r="AX453" s="13" t="s">
        <v>76</v>
      </c>
      <c r="AY453" s="167" t="s">
        <v>159</v>
      </c>
    </row>
    <row r="454" spans="2:51" s="13" customFormat="1" ht="11.25">
      <c r="B454" s="165"/>
      <c r="D454" s="166" t="s">
        <v>167</v>
      </c>
      <c r="E454" s="167" t="s">
        <v>1</v>
      </c>
      <c r="F454" s="168" t="s">
        <v>994</v>
      </c>
      <c r="H454" s="169">
        <v>14.496</v>
      </c>
      <c r="I454" s="170"/>
      <c r="L454" s="165"/>
      <c r="M454" s="171"/>
      <c r="N454" s="172"/>
      <c r="O454" s="172"/>
      <c r="P454" s="172"/>
      <c r="Q454" s="172"/>
      <c r="R454" s="172"/>
      <c r="S454" s="172"/>
      <c r="T454" s="173"/>
      <c r="AT454" s="167" t="s">
        <v>167</v>
      </c>
      <c r="AU454" s="167" t="s">
        <v>85</v>
      </c>
      <c r="AV454" s="13" t="s">
        <v>85</v>
      </c>
      <c r="AW454" s="13" t="s">
        <v>32</v>
      </c>
      <c r="AX454" s="13" t="s">
        <v>76</v>
      </c>
      <c r="AY454" s="167" t="s">
        <v>159</v>
      </c>
    </row>
    <row r="455" spans="2:51" s="14" customFormat="1" ht="11.25">
      <c r="B455" s="174"/>
      <c r="D455" s="166" t="s">
        <v>167</v>
      </c>
      <c r="E455" s="175" t="s">
        <v>1</v>
      </c>
      <c r="F455" s="176" t="s">
        <v>227</v>
      </c>
      <c r="H455" s="177">
        <v>873.366</v>
      </c>
      <c r="I455" s="178"/>
      <c r="L455" s="174"/>
      <c r="M455" s="179"/>
      <c r="N455" s="180"/>
      <c r="O455" s="180"/>
      <c r="P455" s="180"/>
      <c r="Q455" s="180"/>
      <c r="R455" s="180"/>
      <c r="S455" s="180"/>
      <c r="T455" s="181"/>
      <c r="AT455" s="175" t="s">
        <v>167</v>
      </c>
      <c r="AU455" s="175" t="s">
        <v>85</v>
      </c>
      <c r="AV455" s="14" t="s">
        <v>165</v>
      </c>
      <c r="AW455" s="14" t="s">
        <v>32</v>
      </c>
      <c r="AX455" s="14" t="s">
        <v>83</v>
      </c>
      <c r="AY455" s="175" t="s">
        <v>159</v>
      </c>
    </row>
    <row r="456" spans="1:65" s="2" customFormat="1" ht="24.2" customHeight="1">
      <c r="A456" s="33"/>
      <c r="B456" s="150"/>
      <c r="C456" s="151" t="s">
        <v>995</v>
      </c>
      <c r="D456" s="151" t="s">
        <v>161</v>
      </c>
      <c r="E456" s="152" t="s">
        <v>996</v>
      </c>
      <c r="F456" s="153" t="s">
        <v>997</v>
      </c>
      <c r="G456" s="154" t="s">
        <v>164</v>
      </c>
      <c r="H456" s="155">
        <v>873.366</v>
      </c>
      <c r="I456" s="156"/>
      <c r="J456" s="157">
        <f>ROUND(I456*H456,2)</f>
        <v>0</v>
      </c>
      <c r="K456" s="158"/>
      <c r="L456" s="34"/>
      <c r="M456" s="159" t="s">
        <v>1</v>
      </c>
      <c r="N456" s="160" t="s">
        <v>41</v>
      </c>
      <c r="O456" s="59"/>
      <c r="P456" s="161">
        <f>O456*H456</f>
        <v>0</v>
      </c>
      <c r="Q456" s="161">
        <v>0</v>
      </c>
      <c r="R456" s="161">
        <f>Q456*H456</f>
        <v>0</v>
      </c>
      <c r="S456" s="161">
        <v>0</v>
      </c>
      <c r="T456" s="162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3" t="s">
        <v>165</v>
      </c>
      <c r="AT456" s="163" t="s">
        <v>161</v>
      </c>
      <c r="AU456" s="163" t="s">
        <v>85</v>
      </c>
      <c r="AY456" s="18" t="s">
        <v>159</v>
      </c>
      <c r="BE456" s="164">
        <f>IF(N456="základní",J456,0)</f>
        <v>0</v>
      </c>
      <c r="BF456" s="164">
        <f>IF(N456="snížená",J456,0)</f>
        <v>0</v>
      </c>
      <c r="BG456" s="164">
        <f>IF(N456="zákl. přenesená",J456,0)</f>
        <v>0</v>
      </c>
      <c r="BH456" s="164">
        <f>IF(N456="sníž. přenesená",J456,0)</f>
        <v>0</v>
      </c>
      <c r="BI456" s="164">
        <f>IF(N456="nulová",J456,0)</f>
        <v>0</v>
      </c>
      <c r="BJ456" s="18" t="s">
        <v>83</v>
      </c>
      <c r="BK456" s="164">
        <f>ROUND(I456*H456,2)</f>
        <v>0</v>
      </c>
      <c r="BL456" s="18" t="s">
        <v>165</v>
      </c>
      <c r="BM456" s="163" t="s">
        <v>998</v>
      </c>
    </row>
    <row r="457" spans="1:65" s="2" customFormat="1" ht="24.2" customHeight="1">
      <c r="A457" s="33"/>
      <c r="B457" s="150"/>
      <c r="C457" s="151" t="s">
        <v>999</v>
      </c>
      <c r="D457" s="151" t="s">
        <v>161</v>
      </c>
      <c r="E457" s="152" t="s">
        <v>1000</v>
      </c>
      <c r="F457" s="153" t="s">
        <v>1001</v>
      </c>
      <c r="G457" s="154" t="s">
        <v>164</v>
      </c>
      <c r="H457" s="155">
        <v>831.992</v>
      </c>
      <c r="I457" s="156"/>
      <c r="J457" s="157">
        <f>ROUND(I457*H457,2)</f>
        <v>0</v>
      </c>
      <c r="K457" s="158"/>
      <c r="L457" s="34"/>
      <c r="M457" s="159" t="s">
        <v>1</v>
      </c>
      <c r="N457" s="160" t="s">
        <v>41</v>
      </c>
      <c r="O457" s="59"/>
      <c r="P457" s="161">
        <f>O457*H457</f>
        <v>0</v>
      </c>
      <c r="Q457" s="161">
        <v>0.00088</v>
      </c>
      <c r="R457" s="161">
        <f>Q457*H457</f>
        <v>0.73215296</v>
      </c>
      <c r="S457" s="161">
        <v>0</v>
      </c>
      <c r="T457" s="162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3" t="s">
        <v>165</v>
      </c>
      <c r="AT457" s="163" t="s">
        <v>161</v>
      </c>
      <c r="AU457" s="163" t="s">
        <v>85</v>
      </c>
      <c r="AY457" s="18" t="s">
        <v>159</v>
      </c>
      <c r="BE457" s="164">
        <f>IF(N457="základní",J457,0)</f>
        <v>0</v>
      </c>
      <c r="BF457" s="164">
        <f>IF(N457="snížená",J457,0)</f>
        <v>0</v>
      </c>
      <c r="BG457" s="164">
        <f>IF(N457="zákl. přenesená",J457,0)</f>
        <v>0</v>
      </c>
      <c r="BH457" s="164">
        <f>IF(N457="sníž. přenesená",J457,0)</f>
        <v>0</v>
      </c>
      <c r="BI457" s="164">
        <f>IF(N457="nulová",J457,0)</f>
        <v>0</v>
      </c>
      <c r="BJ457" s="18" t="s">
        <v>83</v>
      </c>
      <c r="BK457" s="164">
        <f>ROUND(I457*H457,2)</f>
        <v>0</v>
      </c>
      <c r="BL457" s="18" t="s">
        <v>165</v>
      </c>
      <c r="BM457" s="163" t="s">
        <v>1002</v>
      </c>
    </row>
    <row r="458" spans="2:51" s="13" customFormat="1" ht="11.25">
      <c r="B458" s="165"/>
      <c r="D458" s="166" t="s">
        <v>167</v>
      </c>
      <c r="E458" s="167" t="s">
        <v>1</v>
      </c>
      <c r="F458" s="168" t="s">
        <v>1003</v>
      </c>
      <c r="H458" s="169">
        <v>417.826</v>
      </c>
      <c r="I458" s="170"/>
      <c r="L458" s="165"/>
      <c r="M458" s="171"/>
      <c r="N458" s="172"/>
      <c r="O458" s="172"/>
      <c r="P458" s="172"/>
      <c r="Q458" s="172"/>
      <c r="R458" s="172"/>
      <c r="S458" s="172"/>
      <c r="T458" s="173"/>
      <c r="AT458" s="167" t="s">
        <v>167</v>
      </c>
      <c r="AU458" s="167" t="s">
        <v>85</v>
      </c>
      <c r="AV458" s="13" t="s">
        <v>85</v>
      </c>
      <c r="AW458" s="13" t="s">
        <v>32</v>
      </c>
      <c r="AX458" s="13" t="s">
        <v>76</v>
      </c>
      <c r="AY458" s="167" t="s">
        <v>159</v>
      </c>
    </row>
    <row r="459" spans="2:51" s="13" customFormat="1" ht="11.25">
      <c r="B459" s="165"/>
      <c r="D459" s="166" t="s">
        <v>167</v>
      </c>
      <c r="E459" s="167" t="s">
        <v>1</v>
      </c>
      <c r="F459" s="168" t="s">
        <v>991</v>
      </c>
      <c r="H459" s="169">
        <v>211.215</v>
      </c>
      <c r="I459" s="170"/>
      <c r="L459" s="165"/>
      <c r="M459" s="171"/>
      <c r="N459" s="172"/>
      <c r="O459" s="172"/>
      <c r="P459" s="172"/>
      <c r="Q459" s="172"/>
      <c r="R459" s="172"/>
      <c r="S459" s="172"/>
      <c r="T459" s="173"/>
      <c r="AT459" s="167" t="s">
        <v>167</v>
      </c>
      <c r="AU459" s="167" t="s">
        <v>85</v>
      </c>
      <c r="AV459" s="13" t="s">
        <v>85</v>
      </c>
      <c r="AW459" s="13" t="s">
        <v>32</v>
      </c>
      <c r="AX459" s="13" t="s">
        <v>76</v>
      </c>
      <c r="AY459" s="167" t="s">
        <v>159</v>
      </c>
    </row>
    <row r="460" spans="2:51" s="13" customFormat="1" ht="11.25">
      <c r="B460" s="165"/>
      <c r="D460" s="166" t="s">
        <v>167</v>
      </c>
      <c r="E460" s="167" t="s">
        <v>1</v>
      </c>
      <c r="F460" s="168" t="s">
        <v>993</v>
      </c>
      <c r="H460" s="169">
        <v>202.951</v>
      </c>
      <c r="I460" s="170"/>
      <c r="L460" s="165"/>
      <c r="M460" s="171"/>
      <c r="N460" s="172"/>
      <c r="O460" s="172"/>
      <c r="P460" s="172"/>
      <c r="Q460" s="172"/>
      <c r="R460" s="172"/>
      <c r="S460" s="172"/>
      <c r="T460" s="173"/>
      <c r="AT460" s="167" t="s">
        <v>167</v>
      </c>
      <c r="AU460" s="167" t="s">
        <v>85</v>
      </c>
      <c r="AV460" s="13" t="s">
        <v>85</v>
      </c>
      <c r="AW460" s="13" t="s">
        <v>32</v>
      </c>
      <c r="AX460" s="13" t="s">
        <v>76</v>
      </c>
      <c r="AY460" s="167" t="s">
        <v>159</v>
      </c>
    </row>
    <row r="461" spans="2:51" s="14" customFormat="1" ht="11.25">
      <c r="B461" s="174"/>
      <c r="D461" s="166" t="s">
        <v>167</v>
      </c>
      <c r="E461" s="175" t="s">
        <v>1</v>
      </c>
      <c r="F461" s="176" t="s">
        <v>227</v>
      </c>
      <c r="H461" s="177">
        <v>831.9920000000001</v>
      </c>
      <c r="I461" s="178"/>
      <c r="L461" s="174"/>
      <c r="M461" s="179"/>
      <c r="N461" s="180"/>
      <c r="O461" s="180"/>
      <c r="P461" s="180"/>
      <c r="Q461" s="180"/>
      <c r="R461" s="180"/>
      <c r="S461" s="180"/>
      <c r="T461" s="181"/>
      <c r="AT461" s="175" t="s">
        <v>167</v>
      </c>
      <c r="AU461" s="175" t="s">
        <v>85</v>
      </c>
      <c r="AV461" s="14" t="s">
        <v>165</v>
      </c>
      <c r="AW461" s="14" t="s">
        <v>32</v>
      </c>
      <c r="AX461" s="14" t="s">
        <v>83</v>
      </c>
      <c r="AY461" s="175" t="s">
        <v>159</v>
      </c>
    </row>
    <row r="462" spans="1:65" s="2" customFormat="1" ht="24.2" customHeight="1">
      <c r="A462" s="33"/>
      <c r="B462" s="150"/>
      <c r="C462" s="151" t="s">
        <v>1004</v>
      </c>
      <c r="D462" s="151" t="s">
        <v>161</v>
      </c>
      <c r="E462" s="152" t="s">
        <v>1005</v>
      </c>
      <c r="F462" s="153" t="s">
        <v>1006</v>
      </c>
      <c r="G462" s="154" t="s">
        <v>164</v>
      </c>
      <c r="H462" s="155">
        <v>831.992</v>
      </c>
      <c r="I462" s="156"/>
      <c r="J462" s="157">
        <f>ROUND(I462*H462,2)</f>
        <v>0</v>
      </c>
      <c r="K462" s="158"/>
      <c r="L462" s="34"/>
      <c r="M462" s="159" t="s">
        <v>1</v>
      </c>
      <c r="N462" s="160" t="s">
        <v>41</v>
      </c>
      <c r="O462" s="59"/>
      <c r="P462" s="161">
        <f>O462*H462</f>
        <v>0</v>
      </c>
      <c r="Q462" s="161">
        <v>0</v>
      </c>
      <c r="R462" s="161">
        <f>Q462*H462</f>
        <v>0</v>
      </c>
      <c r="S462" s="161">
        <v>0</v>
      </c>
      <c r="T462" s="162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3" t="s">
        <v>165</v>
      </c>
      <c r="AT462" s="163" t="s">
        <v>161</v>
      </c>
      <c r="AU462" s="163" t="s">
        <v>85</v>
      </c>
      <c r="AY462" s="18" t="s">
        <v>159</v>
      </c>
      <c r="BE462" s="164">
        <f>IF(N462="základní",J462,0)</f>
        <v>0</v>
      </c>
      <c r="BF462" s="164">
        <f>IF(N462="snížená",J462,0)</f>
        <v>0</v>
      </c>
      <c r="BG462" s="164">
        <f>IF(N462="zákl. přenesená",J462,0)</f>
        <v>0</v>
      </c>
      <c r="BH462" s="164">
        <f>IF(N462="sníž. přenesená",J462,0)</f>
        <v>0</v>
      </c>
      <c r="BI462" s="164">
        <f>IF(N462="nulová",J462,0)</f>
        <v>0</v>
      </c>
      <c r="BJ462" s="18" t="s">
        <v>83</v>
      </c>
      <c r="BK462" s="164">
        <f>ROUND(I462*H462,2)</f>
        <v>0</v>
      </c>
      <c r="BL462" s="18" t="s">
        <v>165</v>
      </c>
      <c r="BM462" s="163" t="s">
        <v>1007</v>
      </c>
    </row>
    <row r="463" spans="1:65" s="2" customFormat="1" ht="16.5" customHeight="1">
      <c r="A463" s="33"/>
      <c r="B463" s="150"/>
      <c r="C463" s="151" t="s">
        <v>1008</v>
      </c>
      <c r="D463" s="151" t="s">
        <v>161</v>
      </c>
      <c r="E463" s="152" t="s">
        <v>1009</v>
      </c>
      <c r="F463" s="153" t="s">
        <v>1010</v>
      </c>
      <c r="G463" s="154" t="s">
        <v>204</v>
      </c>
      <c r="H463" s="155">
        <v>12.76</v>
      </c>
      <c r="I463" s="156"/>
      <c r="J463" s="157">
        <f>ROUND(I463*H463,2)</f>
        <v>0</v>
      </c>
      <c r="K463" s="158"/>
      <c r="L463" s="34"/>
      <c r="M463" s="159" t="s">
        <v>1</v>
      </c>
      <c r="N463" s="160" t="s">
        <v>41</v>
      </c>
      <c r="O463" s="59"/>
      <c r="P463" s="161">
        <f>O463*H463</f>
        <v>0</v>
      </c>
      <c r="Q463" s="161">
        <v>1.05555</v>
      </c>
      <c r="R463" s="161">
        <f>Q463*H463</f>
        <v>13.468817999999999</v>
      </c>
      <c r="S463" s="161">
        <v>0</v>
      </c>
      <c r="T463" s="162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63" t="s">
        <v>165</v>
      </c>
      <c r="AT463" s="163" t="s">
        <v>161</v>
      </c>
      <c r="AU463" s="163" t="s">
        <v>85</v>
      </c>
      <c r="AY463" s="18" t="s">
        <v>159</v>
      </c>
      <c r="BE463" s="164">
        <f>IF(N463="základní",J463,0)</f>
        <v>0</v>
      </c>
      <c r="BF463" s="164">
        <f>IF(N463="snížená",J463,0)</f>
        <v>0</v>
      </c>
      <c r="BG463" s="164">
        <f>IF(N463="zákl. přenesená",J463,0)</f>
        <v>0</v>
      </c>
      <c r="BH463" s="164">
        <f>IF(N463="sníž. přenesená",J463,0)</f>
        <v>0</v>
      </c>
      <c r="BI463" s="164">
        <f>IF(N463="nulová",J463,0)</f>
        <v>0</v>
      </c>
      <c r="BJ463" s="18" t="s">
        <v>83</v>
      </c>
      <c r="BK463" s="164">
        <f>ROUND(I463*H463,2)</f>
        <v>0</v>
      </c>
      <c r="BL463" s="18" t="s">
        <v>165</v>
      </c>
      <c r="BM463" s="163" t="s">
        <v>1011</v>
      </c>
    </row>
    <row r="464" spans="2:51" s="13" customFormat="1" ht="11.25">
      <c r="B464" s="165"/>
      <c r="D464" s="166" t="s">
        <v>167</v>
      </c>
      <c r="E464" s="167" t="s">
        <v>1</v>
      </c>
      <c r="F464" s="168" t="s">
        <v>1012</v>
      </c>
      <c r="H464" s="169">
        <v>12.76</v>
      </c>
      <c r="I464" s="170"/>
      <c r="L464" s="165"/>
      <c r="M464" s="171"/>
      <c r="N464" s="172"/>
      <c r="O464" s="172"/>
      <c r="P464" s="172"/>
      <c r="Q464" s="172"/>
      <c r="R464" s="172"/>
      <c r="S464" s="172"/>
      <c r="T464" s="173"/>
      <c r="AT464" s="167" t="s">
        <v>167</v>
      </c>
      <c r="AU464" s="167" t="s">
        <v>85</v>
      </c>
      <c r="AV464" s="13" t="s">
        <v>85</v>
      </c>
      <c r="AW464" s="13" t="s">
        <v>32</v>
      </c>
      <c r="AX464" s="13" t="s">
        <v>83</v>
      </c>
      <c r="AY464" s="167" t="s">
        <v>159</v>
      </c>
    </row>
    <row r="465" spans="1:65" s="2" customFormat="1" ht="16.5" customHeight="1">
      <c r="A465" s="33"/>
      <c r="B465" s="150"/>
      <c r="C465" s="151" t="s">
        <v>1013</v>
      </c>
      <c r="D465" s="151" t="s">
        <v>161</v>
      </c>
      <c r="E465" s="152" t="s">
        <v>1014</v>
      </c>
      <c r="F465" s="153" t="s">
        <v>1015</v>
      </c>
      <c r="G465" s="154" t="s">
        <v>196</v>
      </c>
      <c r="H465" s="155">
        <v>42.768</v>
      </c>
      <c r="I465" s="156"/>
      <c r="J465" s="157">
        <f>ROUND(I465*H465,2)</f>
        <v>0</v>
      </c>
      <c r="K465" s="158"/>
      <c r="L465" s="34"/>
      <c r="M465" s="159" t="s">
        <v>1</v>
      </c>
      <c r="N465" s="160" t="s">
        <v>41</v>
      </c>
      <c r="O465" s="59"/>
      <c r="P465" s="161">
        <f>O465*H465</f>
        <v>0</v>
      </c>
      <c r="Q465" s="161">
        <v>2.50194</v>
      </c>
      <c r="R465" s="161">
        <f>Q465*H465</f>
        <v>107.00296992</v>
      </c>
      <c r="S465" s="161">
        <v>0</v>
      </c>
      <c r="T465" s="162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63" t="s">
        <v>165</v>
      </c>
      <c r="AT465" s="163" t="s">
        <v>161</v>
      </c>
      <c r="AU465" s="163" t="s">
        <v>85</v>
      </c>
      <c r="AY465" s="18" t="s">
        <v>159</v>
      </c>
      <c r="BE465" s="164">
        <f>IF(N465="základní",J465,0)</f>
        <v>0</v>
      </c>
      <c r="BF465" s="164">
        <f>IF(N465="snížená",J465,0)</f>
        <v>0</v>
      </c>
      <c r="BG465" s="164">
        <f>IF(N465="zákl. přenesená",J465,0)</f>
        <v>0</v>
      </c>
      <c r="BH465" s="164">
        <f>IF(N465="sníž. přenesená",J465,0)</f>
        <v>0</v>
      </c>
      <c r="BI465" s="164">
        <f>IF(N465="nulová",J465,0)</f>
        <v>0</v>
      </c>
      <c r="BJ465" s="18" t="s">
        <v>83</v>
      </c>
      <c r="BK465" s="164">
        <f>ROUND(I465*H465,2)</f>
        <v>0</v>
      </c>
      <c r="BL465" s="18" t="s">
        <v>165</v>
      </c>
      <c r="BM465" s="163" t="s">
        <v>1016</v>
      </c>
    </row>
    <row r="466" spans="1:47" s="2" customFormat="1" ht="19.5">
      <c r="A466" s="33"/>
      <c r="B466" s="34"/>
      <c r="C466" s="33"/>
      <c r="D466" s="166" t="s">
        <v>447</v>
      </c>
      <c r="E466" s="33"/>
      <c r="F466" s="182" t="s">
        <v>742</v>
      </c>
      <c r="G466" s="33"/>
      <c r="H466" s="33"/>
      <c r="I466" s="183"/>
      <c r="J466" s="33"/>
      <c r="K466" s="33"/>
      <c r="L466" s="34"/>
      <c r="M466" s="184"/>
      <c r="N466" s="185"/>
      <c r="O466" s="59"/>
      <c r="P466" s="59"/>
      <c r="Q466" s="59"/>
      <c r="R466" s="59"/>
      <c r="S466" s="59"/>
      <c r="T466" s="60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447</v>
      </c>
      <c r="AU466" s="18" t="s">
        <v>85</v>
      </c>
    </row>
    <row r="467" spans="2:51" s="13" customFormat="1" ht="11.25">
      <c r="B467" s="165"/>
      <c r="D467" s="166" t="s">
        <v>167</v>
      </c>
      <c r="E467" s="167" t="s">
        <v>1</v>
      </c>
      <c r="F467" s="168" t="s">
        <v>1017</v>
      </c>
      <c r="H467" s="169">
        <v>33.566</v>
      </c>
      <c r="I467" s="170"/>
      <c r="L467" s="165"/>
      <c r="M467" s="171"/>
      <c r="N467" s="172"/>
      <c r="O467" s="172"/>
      <c r="P467" s="172"/>
      <c r="Q467" s="172"/>
      <c r="R467" s="172"/>
      <c r="S467" s="172"/>
      <c r="T467" s="173"/>
      <c r="AT467" s="167" t="s">
        <v>167</v>
      </c>
      <c r="AU467" s="167" t="s">
        <v>85</v>
      </c>
      <c r="AV467" s="13" t="s">
        <v>85</v>
      </c>
      <c r="AW467" s="13" t="s">
        <v>32</v>
      </c>
      <c r="AX467" s="13" t="s">
        <v>76</v>
      </c>
      <c r="AY467" s="167" t="s">
        <v>159</v>
      </c>
    </row>
    <row r="468" spans="2:51" s="13" customFormat="1" ht="11.25">
      <c r="B468" s="165"/>
      <c r="D468" s="166" t="s">
        <v>167</v>
      </c>
      <c r="E468" s="167" t="s">
        <v>1</v>
      </c>
      <c r="F468" s="168" t="s">
        <v>1018</v>
      </c>
      <c r="H468" s="169">
        <v>4.703</v>
      </c>
      <c r="I468" s="170"/>
      <c r="L468" s="165"/>
      <c r="M468" s="171"/>
      <c r="N468" s="172"/>
      <c r="O468" s="172"/>
      <c r="P468" s="172"/>
      <c r="Q468" s="172"/>
      <c r="R468" s="172"/>
      <c r="S468" s="172"/>
      <c r="T468" s="173"/>
      <c r="AT468" s="167" t="s">
        <v>167</v>
      </c>
      <c r="AU468" s="167" t="s">
        <v>85</v>
      </c>
      <c r="AV468" s="13" t="s">
        <v>85</v>
      </c>
      <c r="AW468" s="13" t="s">
        <v>32</v>
      </c>
      <c r="AX468" s="13" t="s">
        <v>76</v>
      </c>
      <c r="AY468" s="167" t="s">
        <v>159</v>
      </c>
    </row>
    <row r="469" spans="2:51" s="13" customFormat="1" ht="11.25">
      <c r="B469" s="165"/>
      <c r="D469" s="166" t="s">
        <v>167</v>
      </c>
      <c r="E469" s="167" t="s">
        <v>1</v>
      </c>
      <c r="F469" s="168" t="s">
        <v>1019</v>
      </c>
      <c r="H469" s="169">
        <v>4.499</v>
      </c>
      <c r="I469" s="170"/>
      <c r="L469" s="165"/>
      <c r="M469" s="171"/>
      <c r="N469" s="172"/>
      <c r="O469" s="172"/>
      <c r="P469" s="172"/>
      <c r="Q469" s="172"/>
      <c r="R469" s="172"/>
      <c r="S469" s="172"/>
      <c r="T469" s="173"/>
      <c r="AT469" s="167" t="s">
        <v>167</v>
      </c>
      <c r="AU469" s="167" t="s">
        <v>85</v>
      </c>
      <c r="AV469" s="13" t="s">
        <v>85</v>
      </c>
      <c r="AW469" s="13" t="s">
        <v>32</v>
      </c>
      <c r="AX469" s="13" t="s">
        <v>76</v>
      </c>
      <c r="AY469" s="167" t="s">
        <v>159</v>
      </c>
    </row>
    <row r="470" spans="2:51" s="14" customFormat="1" ht="11.25">
      <c r="B470" s="174"/>
      <c r="D470" s="166" t="s">
        <v>167</v>
      </c>
      <c r="E470" s="175" t="s">
        <v>1</v>
      </c>
      <c r="F470" s="176" t="s">
        <v>227</v>
      </c>
      <c r="H470" s="177">
        <v>42.76800000000001</v>
      </c>
      <c r="I470" s="178"/>
      <c r="L470" s="174"/>
      <c r="M470" s="179"/>
      <c r="N470" s="180"/>
      <c r="O470" s="180"/>
      <c r="P470" s="180"/>
      <c r="Q470" s="180"/>
      <c r="R470" s="180"/>
      <c r="S470" s="180"/>
      <c r="T470" s="181"/>
      <c r="AT470" s="175" t="s">
        <v>167</v>
      </c>
      <c r="AU470" s="175" t="s">
        <v>85</v>
      </c>
      <c r="AV470" s="14" t="s">
        <v>165</v>
      </c>
      <c r="AW470" s="14" t="s">
        <v>32</v>
      </c>
      <c r="AX470" s="14" t="s">
        <v>83</v>
      </c>
      <c r="AY470" s="175" t="s">
        <v>159</v>
      </c>
    </row>
    <row r="471" spans="1:65" s="2" customFormat="1" ht="24.2" customHeight="1">
      <c r="A471" s="33"/>
      <c r="B471" s="150"/>
      <c r="C471" s="151" t="s">
        <v>1020</v>
      </c>
      <c r="D471" s="151" t="s">
        <v>161</v>
      </c>
      <c r="E471" s="152" t="s">
        <v>1021</v>
      </c>
      <c r="F471" s="153" t="s">
        <v>1022</v>
      </c>
      <c r="G471" s="154" t="s">
        <v>164</v>
      </c>
      <c r="H471" s="155">
        <v>326.315</v>
      </c>
      <c r="I471" s="156"/>
      <c r="J471" s="157">
        <f>ROUND(I471*H471,2)</f>
        <v>0</v>
      </c>
      <c r="K471" s="158"/>
      <c r="L471" s="34"/>
      <c r="M471" s="159" t="s">
        <v>1</v>
      </c>
      <c r="N471" s="160" t="s">
        <v>41</v>
      </c>
      <c r="O471" s="59"/>
      <c r="P471" s="161">
        <f>O471*H471</f>
        <v>0</v>
      </c>
      <c r="Q471" s="161">
        <v>0.00465</v>
      </c>
      <c r="R471" s="161">
        <f>Q471*H471</f>
        <v>1.5173647499999998</v>
      </c>
      <c r="S471" s="161">
        <v>0</v>
      </c>
      <c r="T471" s="162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63" t="s">
        <v>165</v>
      </c>
      <c r="AT471" s="163" t="s">
        <v>161</v>
      </c>
      <c r="AU471" s="163" t="s">
        <v>85</v>
      </c>
      <c r="AY471" s="18" t="s">
        <v>159</v>
      </c>
      <c r="BE471" s="164">
        <f>IF(N471="základní",J471,0)</f>
        <v>0</v>
      </c>
      <c r="BF471" s="164">
        <f>IF(N471="snížená",J471,0)</f>
        <v>0</v>
      </c>
      <c r="BG471" s="164">
        <f>IF(N471="zákl. přenesená",J471,0)</f>
        <v>0</v>
      </c>
      <c r="BH471" s="164">
        <f>IF(N471="sníž. přenesená",J471,0)</f>
        <v>0</v>
      </c>
      <c r="BI471" s="164">
        <f>IF(N471="nulová",J471,0)</f>
        <v>0</v>
      </c>
      <c r="BJ471" s="18" t="s">
        <v>83</v>
      </c>
      <c r="BK471" s="164">
        <f>ROUND(I471*H471,2)</f>
        <v>0</v>
      </c>
      <c r="BL471" s="18" t="s">
        <v>165</v>
      </c>
      <c r="BM471" s="163" t="s">
        <v>1023</v>
      </c>
    </row>
    <row r="472" spans="2:51" s="13" customFormat="1" ht="11.25">
      <c r="B472" s="165"/>
      <c r="D472" s="166" t="s">
        <v>167</v>
      </c>
      <c r="E472" s="167" t="s">
        <v>1</v>
      </c>
      <c r="F472" s="168" t="s">
        <v>1024</v>
      </c>
      <c r="H472" s="169">
        <v>3.44</v>
      </c>
      <c r="I472" s="170"/>
      <c r="L472" s="165"/>
      <c r="M472" s="171"/>
      <c r="N472" s="172"/>
      <c r="O472" s="172"/>
      <c r="P472" s="172"/>
      <c r="Q472" s="172"/>
      <c r="R472" s="172"/>
      <c r="S472" s="172"/>
      <c r="T472" s="173"/>
      <c r="AT472" s="167" t="s">
        <v>167</v>
      </c>
      <c r="AU472" s="167" t="s">
        <v>85</v>
      </c>
      <c r="AV472" s="13" t="s">
        <v>85</v>
      </c>
      <c r="AW472" s="13" t="s">
        <v>32</v>
      </c>
      <c r="AX472" s="13" t="s">
        <v>76</v>
      </c>
      <c r="AY472" s="167" t="s">
        <v>159</v>
      </c>
    </row>
    <row r="473" spans="2:51" s="13" customFormat="1" ht="11.25">
      <c r="B473" s="165"/>
      <c r="D473" s="166" t="s">
        <v>167</v>
      </c>
      <c r="E473" s="167" t="s">
        <v>1</v>
      </c>
      <c r="F473" s="168" t="s">
        <v>1025</v>
      </c>
      <c r="H473" s="169">
        <v>20.271</v>
      </c>
      <c r="I473" s="170"/>
      <c r="L473" s="165"/>
      <c r="M473" s="171"/>
      <c r="N473" s="172"/>
      <c r="O473" s="172"/>
      <c r="P473" s="172"/>
      <c r="Q473" s="172"/>
      <c r="R473" s="172"/>
      <c r="S473" s="172"/>
      <c r="T473" s="173"/>
      <c r="AT473" s="167" t="s">
        <v>167</v>
      </c>
      <c r="AU473" s="167" t="s">
        <v>85</v>
      </c>
      <c r="AV473" s="13" t="s">
        <v>85</v>
      </c>
      <c r="AW473" s="13" t="s">
        <v>32</v>
      </c>
      <c r="AX473" s="13" t="s">
        <v>76</v>
      </c>
      <c r="AY473" s="167" t="s">
        <v>159</v>
      </c>
    </row>
    <row r="474" spans="2:51" s="13" customFormat="1" ht="11.25">
      <c r="B474" s="165"/>
      <c r="D474" s="166" t="s">
        <v>167</v>
      </c>
      <c r="E474" s="167" t="s">
        <v>1</v>
      </c>
      <c r="F474" s="168" t="s">
        <v>1026</v>
      </c>
      <c r="H474" s="169">
        <v>21.663</v>
      </c>
      <c r="I474" s="170"/>
      <c r="L474" s="165"/>
      <c r="M474" s="171"/>
      <c r="N474" s="172"/>
      <c r="O474" s="172"/>
      <c r="P474" s="172"/>
      <c r="Q474" s="172"/>
      <c r="R474" s="172"/>
      <c r="S474" s="172"/>
      <c r="T474" s="173"/>
      <c r="AT474" s="167" t="s">
        <v>167</v>
      </c>
      <c r="AU474" s="167" t="s">
        <v>85</v>
      </c>
      <c r="AV474" s="13" t="s">
        <v>85</v>
      </c>
      <c r="AW474" s="13" t="s">
        <v>32</v>
      </c>
      <c r="AX474" s="13" t="s">
        <v>76</v>
      </c>
      <c r="AY474" s="167" t="s">
        <v>159</v>
      </c>
    </row>
    <row r="475" spans="2:51" s="13" customFormat="1" ht="11.25">
      <c r="B475" s="165"/>
      <c r="D475" s="166" t="s">
        <v>167</v>
      </c>
      <c r="E475" s="167" t="s">
        <v>1</v>
      </c>
      <c r="F475" s="168" t="s">
        <v>1027</v>
      </c>
      <c r="H475" s="169">
        <v>127.198</v>
      </c>
      <c r="I475" s="170"/>
      <c r="L475" s="165"/>
      <c r="M475" s="171"/>
      <c r="N475" s="172"/>
      <c r="O475" s="172"/>
      <c r="P475" s="172"/>
      <c r="Q475" s="172"/>
      <c r="R475" s="172"/>
      <c r="S475" s="172"/>
      <c r="T475" s="173"/>
      <c r="AT475" s="167" t="s">
        <v>167</v>
      </c>
      <c r="AU475" s="167" t="s">
        <v>85</v>
      </c>
      <c r="AV475" s="13" t="s">
        <v>85</v>
      </c>
      <c r="AW475" s="13" t="s">
        <v>32</v>
      </c>
      <c r="AX475" s="13" t="s">
        <v>76</v>
      </c>
      <c r="AY475" s="167" t="s">
        <v>159</v>
      </c>
    </row>
    <row r="476" spans="2:51" s="13" customFormat="1" ht="11.25">
      <c r="B476" s="165"/>
      <c r="D476" s="166" t="s">
        <v>167</v>
      </c>
      <c r="E476" s="167" t="s">
        <v>1</v>
      </c>
      <c r="F476" s="168" t="s">
        <v>1028</v>
      </c>
      <c r="H476" s="169">
        <v>9.44</v>
      </c>
      <c r="I476" s="170"/>
      <c r="L476" s="165"/>
      <c r="M476" s="171"/>
      <c r="N476" s="172"/>
      <c r="O476" s="172"/>
      <c r="P476" s="172"/>
      <c r="Q476" s="172"/>
      <c r="R476" s="172"/>
      <c r="S476" s="172"/>
      <c r="T476" s="173"/>
      <c r="AT476" s="167" t="s">
        <v>167</v>
      </c>
      <c r="AU476" s="167" t="s">
        <v>85</v>
      </c>
      <c r="AV476" s="13" t="s">
        <v>85</v>
      </c>
      <c r="AW476" s="13" t="s">
        <v>32</v>
      </c>
      <c r="AX476" s="13" t="s">
        <v>76</v>
      </c>
      <c r="AY476" s="167" t="s">
        <v>159</v>
      </c>
    </row>
    <row r="477" spans="2:51" s="13" customFormat="1" ht="11.25">
      <c r="B477" s="165"/>
      <c r="D477" s="166" t="s">
        <v>167</v>
      </c>
      <c r="E477" s="167" t="s">
        <v>1</v>
      </c>
      <c r="F477" s="168" t="s">
        <v>1029</v>
      </c>
      <c r="H477" s="169">
        <v>53.832</v>
      </c>
      <c r="I477" s="170"/>
      <c r="L477" s="165"/>
      <c r="M477" s="171"/>
      <c r="N477" s="172"/>
      <c r="O477" s="172"/>
      <c r="P477" s="172"/>
      <c r="Q477" s="172"/>
      <c r="R477" s="172"/>
      <c r="S477" s="172"/>
      <c r="T477" s="173"/>
      <c r="AT477" s="167" t="s">
        <v>167</v>
      </c>
      <c r="AU477" s="167" t="s">
        <v>85</v>
      </c>
      <c r="AV477" s="13" t="s">
        <v>85</v>
      </c>
      <c r="AW477" s="13" t="s">
        <v>32</v>
      </c>
      <c r="AX477" s="13" t="s">
        <v>76</v>
      </c>
      <c r="AY477" s="167" t="s">
        <v>159</v>
      </c>
    </row>
    <row r="478" spans="2:51" s="13" customFormat="1" ht="11.25">
      <c r="B478" s="165"/>
      <c r="D478" s="166" t="s">
        <v>167</v>
      </c>
      <c r="E478" s="167" t="s">
        <v>1</v>
      </c>
      <c r="F478" s="168" t="s">
        <v>1030</v>
      </c>
      <c r="H478" s="169">
        <v>40.741</v>
      </c>
      <c r="I478" s="170"/>
      <c r="L478" s="165"/>
      <c r="M478" s="171"/>
      <c r="N478" s="172"/>
      <c r="O478" s="172"/>
      <c r="P478" s="172"/>
      <c r="Q478" s="172"/>
      <c r="R478" s="172"/>
      <c r="S478" s="172"/>
      <c r="T478" s="173"/>
      <c r="AT478" s="167" t="s">
        <v>167</v>
      </c>
      <c r="AU478" s="167" t="s">
        <v>85</v>
      </c>
      <c r="AV478" s="13" t="s">
        <v>85</v>
      </c>
      <c r="AW478" s="13" t="s">
        <v>32</v>
      </c>
      <c r="AX478" s="13" t="s">
        <v>76</v>
      </c>
      <c r="AY478" s="167" t="s">
        <v>159</v>
      </c>
    </row>
    <row r="479" spans="2:51" s="13" customFormat="1" ht="11.25">
      <c r="B479" s="165"/>
      <c r="D479" s="166" t="s">
        <v>167</v>
      </c>
      <c r="E479" s="167" t="s">
        <v>1</v>
      </c>
      <c r="F479" s="168" t="s">
        <v>1031</v>
      </c>
      <c r="H479" s="169">
        <v>49.73</v>
      </c>
      <c r="I479" s="170"/>
      <c r="L479" s="165"/>
      <c r="M479" s="171"/>
      <c r="N479" s="172"/>
      <c r="O479" s="172"/>
      <c r="P479" s="172"/>
      <c r="Q479" s="172"/>
      <c r="R479" s="172"/>
      <c r="S479" s="172"/>
      <c r="T479" s="173"/>
      <c r="AT479" s="167" t="s">
        <v>167</v>
      </c>
      <c r="AU479" s="167" t="s">
        <v>85</v>
      </c>
      <c r="AV479" s="13" t="s">
        <v>85</v>
      </c>
      <c r="AW479" s="13" t="s">
        <v>32</v>
      </c>
      <c r="AX479" s="13" t="s">
        <v>76</v>
      </c>
      <c r="AY479" s="167" t="s">
        <v>159</v>
      </c>
    </row>
    <row r="480" spans="2:51" s="14" customFormat="1" ht="11.25">
      <c r="B480" s="174"/>
      <c r="D480" s="166" t="s">
        <v>167</v>
      </c>
      <c r="E480" s="175" t="s">
        <v>1</v>
      </c>
      <c r="F480" s="176" t="s">
        <v>227</v>
      </c>
      <c r="H480" s="177">
        <v>326.315</v>
      </c>
      <c r="I480" s="178"/>
      <c r="L480" s="174"/>
      <c r="M480" s="179"/>
      <c r="N480" s="180"/>
      <c r="O480" s="180"/>
      <c r="P480" s="180"/>
      <c r="Q480" s="180"/>
      <c r="R480" s="180"/>
      <c r="S480" s="180"/>
      <c r="T480" s="181"/>
      <c r="AT480" s="175" t="s">
        <v>167</v>
      </c>
      <c r="AU480" s="175" t="s">
        <v>85</v>
      </c>
      <c r="AV480" s="14" t="s">
        <v>165</v>
      </c>
      <c r="AW480" s="14" t="s">
        <v>32</v>
      </c>
      <c r="AX480" s="14" t="s">
        <v>83</v>
      </c>
      <c r="AY480" s="175" t="s">
        <v>159</v>
      </c>
    </row>
    <row r="481" spans="1:65" s="2" customFormat="1" ht="24.2" customHeight="1">
      <c r="A481" s="33"/>
      <c r="B481" s="150"/>
      <c r="C481" s="151" t="s">
        <v>1032</v>
      </c>
      <c r="D481" s="151" t="s">
        <v>161</v>
      </c>
      <c r="E481" s="152" t="s">
        <v>1033</v>
      </c>
      <c r="F481" s="153" t="s">
        <v>1034</v>
      </c>
      <c r="G481" s="154" t="s">
        <v>164</v>
      </c>
      <c r="H481" s="155">
        <v>326.315</v>
      </c>
      <c r="I481" s="156"/>
      <c r="J481" s="157">
        <f>ROUND(I481*H481,2)</f>
        <v>0</v>
      </c>
      <c r="K481" s="158"/>
      <c r="L481" s="34"/>
      <c r="M481" s="159" t="s">
        <v>1</v>
      </c>
      <c r="N481" s="160" t="s">
        <v>41</v>
      </c>
      <c r="O481" s="59"/>
      <c r="P481" s="161">
        <f>O481*H481</f>
        <v>0</v>
      </c>
      <c r="Q481" s="161">
        <v>0</v>
      </c>
      <c r="R481" s="161">
        <f>Q481*H481</f>
        <v>0</v>
      </c>
      <c r="S481" s="161">
        <v>0</v>
      </c>
      <c r="T481" s="162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63" t="s">
        <v>165</v>
      </c>
      <c r="AT481" s="163" t="s">
        <v>161</v>
      </c>
      <c r="AU481" s="163" t="s">
        <v>85</v>
      </c>
      <c r="AY481" s="18" t="s">
        <v>159</v>
      </c>
      <c r="BE481" s="164">
        <f>IF(N481="základní",J481,0)</f>
        <v>0</v>
      </c>
      <c r="BF481" s="164">
        <f>IF(N481="snížená",J481,0)</f>
        <v>0</v>
      </c>
      <c r="BG481" s="164">
        <f>IF(N481="zákl. přenesená",J481,0)</f>
        <v>0</v>
      </c>
      <c r="BH481" s="164">
        <f>IF(N481="sníž. přenesená",J481,0)</f>
        <v>0</v>
      </c>
      <c r="BI481" s="164">
        <f>IF(N481="nulová",J481,0)</f>
        <v>0</v>
      </c>
      <c r="BJ481" s="18" t="s">
        <v>83</v>
      </c>
      <c r="BK481" s="164">
        <f>ROUND(I481*H481,2)</f>
        <v>0</v>
      </c>
      <c r="BL481" s="18" t="s">
        <v>165</v>
      </c>
      <c r="BM481" s="163" t="s">
        <v>1035</v>
      </c>
    </row>
    <row r="482" spans="1:65" s="2" customFormat="1" ht="33" customHeight="1">
      <c r="A482" s="33"/>
      <c r="B482" s="150"/>
      <c r="C482" s="151" t="s">
        <v>1036</v>
      </c>
      <c r="D482" s="151" t="s">
        <v>161</v>
      </c>
      <c r="E482" s="152" t="s">
        <v>1037</v>
      </c>
      <c r="F482" s="153" t="s">
        <v>1038</v>
      </c>
      <c r="G482" s="154" t="s">
        <v>164</v>
      </c>
      <c r="H482" s="155">
        <v>83.701</v>
      </c>
      <c r="I482" s="156"/>
      <c r="J482" s="157">
        <f>ROUND(I482*H482,2)</f>
        <v>0</v>
      </c>
      <c r="K482" s="158"/>
      <c r="L482" s="34"/>
      <c r="M482" s="159" t="s">
        <v>1</v>
      </c>
      <c r="N482" s="160" t="s">
        <v>41</v>
      </c>
      <c r="O482" s="59"/>
      <c r="P482" s="161">
        <f>O482*H482</f>
        <v>0</v>
      </c>
      <c r="Q482" s="161">
        <v>0.00161</v>
      </c>
      <c r="R482" s="161">
        <f>Q482*H482</f>
        <v>0.13475861</v>
      </c>
      <c r="S482" s="161">
        <v>0</v>
      </c>
      <c r="T482" s="162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63" t="s">
        <v>165</v>
      </c>
      <c r="AT482" s="163" t="s">
        <v>161</v>
      </c>
      <c r="AU482" s="163" t="s">
        <v>85</v>
      </c>
      <c r="AY482" s="18" t="s">
        <v>159</v>
      </c>
      <c r="BE482" s="164">
        <f>IF(N482="základní",J482,0)</f>
        <v>0</v>
      </c>
      <c r="BF482" s="164">
        <f>IF(N482="snížená",J482,0)</f>
        <v>0</v>
      </c>
      <c r="BG482" s="164">
        <f>IF(N482="zákl. přenesená",J482,0)</f>
        <v>0</v>
      </c>
      <c r="BH482" s="164">
        <f>IF(N482="sníž. přenesená",J482,0)</f>
        <v>0</v>
      </c>
      <c r="BI482" s="164">
        <f>IF(N482="nulová",J482,0)</f>
        <v>0</v>
      </c>
      <c r="BJ482" s="18" t="s">
        <v>83</v>
      </c>
      <c r="BK482" s="164">
        <f>ROUND(I482*H482,2)</f>
        <v>0</v>
      </c>
      <c r="BL482" s="18" t="s">
        <v>165</v>
      </c>
      <c r="BM482" s="163" t="s">
        <v>1039</v>
      </c>
    </row>
    <row r="483" spans="2:51" s="13" customFormat="1" ht="11.25">
      <c r="B483" s="165"/>
      <c r="D483" s="166" t="s">
        <v>167</v>
      </c>
      <c r="E483" s="167" t="s">
        <v>1</v>
      </c>
      <c r="F483" s="168" t="s">
        <v>1040</v>
      </c>
      <c r="H483" s="169">
        <v>0.66</v>
      </c>
      <c r="I483" s="170"/>
      <c r="L483" s="165"/>
      <c r="M483" s="171"/>
      <c r="N483" s="172"/>
      <c r="O483" s="172"/>
      <c r="P483" s="172"/>
      <c r="Q483" s="172"/>
      <c r="R483" s="172"/>
      <c r="S483" s="172"/>
      <c r="T483" s="173"/>
      <c r="AT483" s="167" t="s">
        <v>167</v>
      </c>
      <c r="AU483" s="167" t="s">
        <v>85</v>
      </c>
      <c r="AV483" s="13" t="s">
        <v>85</v>
      </c>
      <c r="AW483" s="13" t="s">
        <v>32</v>
      </c>
      <c r="AX483" s="13" t="s">
        <v>76</v>
      </c>
      <c r="AY483" s="167" t="s">
        <v>159</v>
      </c>
    </row>
    <row r="484" spans="2:51" s="13" customFormat="1" ht="11.25">
      <c r="B484" s="165"/>
      <c r="D484" s="166" t="s">
        <v>167</v>
      </c>
      <c r="E484" s="167" t="s">
        <v>1</v>
      </c>
      <c r="F484" s="168" t="s">
        <v>1041</v>
      </c>
      <c r="H484" s="169">
        <v>3.495</v>
      </c>
      <c r="I484" s="170"/>
      <c r="L484" s="165"/>
      <c r="M484" s="171"/>
      <c r="N484" s="172"/>
      <c r="O484" s="172"/>
      <c r="P484" s="172"/>
      <c r="Q484" s="172"/>
      <c r="R484" s="172"/>
      <c r="S484" s="172"/>
      <c r="T484" s="173"/>
      <c r="AT484" s="167" t="s">
        <v>167</v>
      </c>
      <c r="AU484" s="167" t="s">
        <v>85</v>
      </c>
      <c r="AV484" s="13" t="s">
        <v>85</v>
      </c>
      <c r="AW484" s="13" t="s">
        <v>32</v>
      </c>
      <c r="AX484" s="13" t="s">
        <v>76</v>
      </c>
      <c r="AY484" s="167" t="s">
        <v>159</v>
      </c>
    </row>
    <row r="485" spans="2:51" s="13" customFormat="1" ht="11.25">
      <c r="B485" s="165"/>
      <c r="D485" s="166" t="s">
        <v>167</v>
      </c>
      <c r="E485" s="167" t="s">
        <v>1</v>
      </c>
      <c r="F485" s="168" t="s">
        <v>1042</v>
      </c>
      <c r="H485" s="169">
        <v>3.735</v>
      </c>
      <c r="I485" s="170"/>
      <c r="L485" s="165"/>
      <c r="M485" s="171"/>
      <c r="N485" s="172"/>
      <c r="O485" s="172"/>
      <c r="P485" s="172"/>
      <c r="Q485" s="172"/>
      <c r="R485" s="172"/>
      <c r="S485" s="172"/>
      <c r="T485" s="173"/>
      <c r="AT485" s="167" t="s">
        <v>167</v>
      </c>
      <c r="AU485" s="167" t="s">
        <v>85</v>
      </c>
      <c r="AV485" s="13" t="s">
        <v>85</v>
      </c>
      <c r="AW485" s="13" t="s">
        <v>32</v>
      </c>
      <c r="AX485" s="13" t="s">
        <v>76</v>
      </c>
      <c r="AY485" s="167" t="s">
        <v>159</v>
      </c>
    </row>
    <row r="486" spans="2:51" s="13" customFormat="1" ht="11.25">
      <c r="B486" s="165"/>
      <c r="D486" s="166" t="s">
        <v>167</v>
      </c>
      <c r="E486" s="167" t="s">
        <v>1</v>
      </c>
      <c r="F486" s="168" t="s">
        <v>1043</v>
      </c>
      <c r="H486" s="169">
        <v>42.399</v>
      </c>
      <c r="I486" s="170"/>
      <c r="L486" s="165"/>
      <c r="M486" s="171"/>
      <c r="N486" s="172"/>
      <c r="O486" s="172"/>
      <c r="P486" s="172"/>
      <c r="Q486" s="172"/>
      <c r="R486" s="172"/>
      <c r="S486" s="172"/>
      <c r="T486" s="173"/>
      <c r="AT486" s="167" t="s">
        <v>167</v>
      </c>
      <c r="AU486" s="167" t="s">
        <v>85</v>
      </c>
      <c r="AV486" s="13" t="s">
        <v>85</v>
      </c>
      <c r="AW486" s="13" t="s">
        <v>32</v>
      </c>
      <c r="AX486" s="13" t="s">
        <v>76</v>
      </c>
      <c r="AY486" s="167" t="s">
        <v>159</v>
      </c>
    </row>
    <row r="487" spans="2:51" s="13" customFormat="1" ht="11.25">
      <c r="B487" s="165"/>
      <c r="D487" s="166" t="s">
        <v>167</v>
      </c>
      <c r="E487" s="167" t="s">
        <v>1</v>
      </c>
      <c r="F487" s="168" t="s">
        <v>1044</v>
      </c>
      <c r="H487" s="169">
        <v>1.888</v>
      </c>
      <c r="I487" s="170"/>
      <c r="L487" s="165"/>
      <c r="M487" s="171"/>
      <c r="N487" s="172"/>
      <c r="O487" s="172"/>
      <c r="P487" s="172"/>
      <c r="Q487" s="172"/>
      <c r="R487" s="172"/>
      <c r="S487" s="172"/>
      <c r="T487" s="173"/>
      <c r="AT487" s="167" t="s">
        <v>167</v>
      </c>
      <c r="AU487" s="167" t="s">
        <v>85</v>
      </c>
      <c r="AV487" s="13" t="s">
        <v>85</v>
      </c>
      <c r="AW487" s="13" t="s">
        <v>32</v>
      </c>
      <c r="AX487" s="13" t="s">
        <v>76</v>
      </c>
      <c r="AY487" s="167" t="s">
        <v>159</v>
      </c>
    </row>
    <row r="488" spans="2:51" s="13" customFormat="1" ht="11.25">
      <c r="B488" s="165"/>
      <c r="D488" s="166" t="s">
        <v>167</v>
      </c>
      <c r="E488" s="167" t="s">
        <v>1</v>
      </c>
      <c r="F488" s="168" t="s">
        <v>1045</v>
      </c>
      <c r="H488" s="169">
        <v>17.944</v>
      </c>
      <c r="I488" s="170"/>
      <c r="L488" s="165"/>
      <c r="M488" s="171"/>
      <c r="N488" s="172"/>
      <c r="O488" s="172"/>
      <c r="P488" s="172"/>
      <c r="Q488" s="172"/>
      <c r="R488" s="172"/>
      <c r="S488" s="172"/>
      <c r="T488" s="173"/>
      <c r="AT488" s="167" t="s">
        <v>167</v>
      </c>
      <c r="AU488" s="167" t="s">
        <v>85</v>
      </c>
      <c r="AV488" s="13" t="s">
        <v>85</v>
      </c>
      <c r="AW488" s="13" t="s">
        <v>32</v>
      </c>
      <c r="AX488" s="13" t="s">
        <v>76</v>
      </c>
      <c r="AY488" s="167" t="s">
        <v>159</v>
      </c>
    </row>
    <row r="489" spans="2:51" s="13" customFormat="1" ht="11.25">
      <c r="B489" s="165"/>
      <c r="D489" s="166" t="s">
        <v>167</v>
      </c>
      <c r="E489" s="167" t="s">
        <v>1</v>
      </c>
      <c r="F489" s="168" t="s">
        <v>1046</v>
      </c>
      <c r="H489" s="169">
        <v>13.58</v>
      </c>
      <c r="I489" s="170"/>
      <c r="L489" s="165"/>
      <c r="M489" s="171"/>
      <c r="N489" s="172"/>
      <c r="O489" s="172"/>
      <c r="P489" s="172"/>
      <c r="Q489" s="172"/>
      <c r="R489" s="172"/>
      <c r="S489" s="172"/>
      <c r="T489" s="173"/>
      <c r="AT489" s="167" t="s">
        <v>167</v>
      </c>
      <c r="AU489" s="167" t="s">
        <v>85</v>
      </c>
      <c r="AV489" s="13" t="s">
        <v>85</v>
      </c>
      <c r="AW489" s="13" t="s">
        <v>32</v>
      </c>
      <c r="AX489" s="13" t="s">
        <v>76</v>
      </c>
      <c r="AY489" s="167" t="s">
        <v>159</v>
      </c>
    </row>
    <row r="490" spans="2:51" s="14" customFormat="1" ht="11.25">
      <c r="B490" s="174"/>
      <c r="D490" s="166" t="s">
        <v>167</v>
      </c>
      <c r="E490" s="175" t="s">
        <v>1</v>
      </c>
      <c r="F490" s="176" t="s">
        <v>227</v>
      </c>
      <c r="H490" s="177">
        <v>83.701</v>
      </c>
      <c r="I490" s="178"/>
      <c r="L490" s="174"/>
      <c r="M490" s="179"/>
      <c r="N490" s="180"/>
      <c r="O490" s="180"/>
      <c r="P490" s="180"/>
      <c r="Q490" s="180"/>
      <c r="R490" s="180"/>
      <c r="S490" s="180"/>
      <c r="T490" s="181"/>
      <c r="AT490" s="175" t="s">
        <v>167</v>
      </c>
      <c r="AU490" s="175" t="s">
        <v>85</v>
      </c>
      <c r="AV490" s="14" t="s">
        <v>165</v>
      </c>
      <c r="AW490" s="14" t="s">
        <v>32</v>
      </c>
      <c r="AX490" s="14" t="s">
        <v>83</v>
      </c>
      <c r="AY490" s="175" t="s">
        <v>159</v>
      </c>
    </row>
    <row r="491" spans="1:65" s="2" customFormat="1" ht="33" customHeight="1">
      <c r="A491" s="33"/>
      <c r="B491" s="150"/>
      <c r="C491" s="151" t="s">
        <v>1047</v>
      </c>
      <c r="D491" s="151" t="s">
        <v>161</v>
      </c>
      <c r="E491" s="152" t="s">
        <v>1048</v>
      </c>
      <c r="F491" s="153" t="s">
        <v>1049</v>
      </c>
      <c r="G491" s="154" t="s">
        <v>164</v>
      </c>
      <c r="H491" s="155">
        <v>83.701</v>
      </c>
      <c r="I491" s="156"/>
      <c r="J491" s="157">
        <f>ROUND(I491*H491,2)</f>
        <v>0</v>
      </c>
      <c r="K491" s="158"/>
      <c r="L491" s="34"/>
      <c r="M491" s="159" t="s">
        <v>1</v>
      </c>
      <c r="N491" s="160" t="s">
        <v>41</v>
      </c>
      <c r="O491" s="59"/>
      <c r="P491" s="161">
        <f>O491*H491</f>
        <v>0</v>
      </c>
      <c r="Q491" s="161">
        <v>0</v>
      </c>
      <c r="R491" s="161">
        <f>Q491*H491</f>
        <v>0</v>
      </c>
      <c r="S491" s="161">
        <v>0</v>
      </c>
      <c r="T491" s="162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3" t="s">
        <v>165</v>
      </c>
      <c r="AT491" s="163" t="s">
        <v>161</v>
      </c>
      <c r="AU491" s="163" t="s">
        <v>85</v>
      </c>
      <c r="AY491" s="18" t="s">
        <v>159</v>
      </c>
      <c r="BE491" s="164">
        <f>IF(N491="základní",J491,0)</f>
        <v>0</v>
      </c>
      <c r="BF491" s="164">
        <f>IF(N491="snížená",J491,0)</f>
        <v>0</v>
      </c>
      <c r="BG491" s="164">
        <f>IF(N491="zákl. přenesená",J491,0)</f>
        <v>0</v>
      </c>
      <c r="BH491" s="164">
        <f>IF(N491="sníž. přenesená",J491,0)</f>
        <v>0</v>
      </c>
      <c r="BI491" s="164">
        <f>IF(N491="nulová",J491,0)</f>
        <v>0</v>
      </c>
      <c r="BJ491" s="18" t="s">
        <v>83</v>
      </c>
      <c r="BK491" s="164">
        <f>ROUND(I491*H491,2)</f>
        <v>0</v>
      </c>
      <c r="BL491" s="18" t="s">
        <v>165</v>
      </c>
      <c r="BM491" s="163" t="s">
        <v>1050</v>
      </c>
    </row>
    <row r="492" spans="1:65" s="2" customFormat="1" ht="24.2" customHeight="1">
      <c r="A492" s="33"/>
      <c r="B492" s="150"/>
      <c r="C492" s="151" t="s">
        <v>1051</v>
      </c>
      <c r="D492" s="151" t="s">
        <v>161</v>
      </c>
      <c r="E492" s="152" t="s">
        <v>1052</v>
      </c>
      <c r="F492" s="153" t="s">
        <v>1053</v>
      </c>
      <c r="G492" s="154" t="s">
        <v>204</v>
      </c>
      <c r="H492" s="155">
        <v>8.951</v>
      </c>
      <c r="I492" s="156"/>
      <c r="J492" s="157">
        <f>ROUND(I492*H492,2)</f>
        <v>0</v>
      </c>
      <c r="K492" s="158"/>
      <c r="L492" s="34"/>
      <c r="M492" s="159" t="s">
        <v>1</v>
      </c>
      <c r="N492" s="160" t="s">
        <v>41</v>
      </c>
      <c r="O492" s="59"/>
      <c r="P492" s="161">
        <f>O492*H492</f>
        <v>0</v>
      </c>
      <c r="Q492" s="161">
        <v>1.05512</v>
      </c>
      <c r="R492" s="161">
        <f>Q492*H492</f>
        <v>9.44437912</v>
      </c>
      <c r="S492" s="161">
        <v>0</v>
      </c>
      <c r="T492" s="162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63" t="s">
        <v>165</v>
      </c>
      <c r="AT492" s="163" t="s">
        <v>161</v>
      </c>
      <c r="AU492" s="163" t="s">
        <v>85</v>
      </c>
      <c r="AY492" s="18" t="s">
        <v>159</v>
      </c>
      <c r="BE492" s="164">
        <f>IF(N492="základní",J492,0)</f>
        <v>0</v>
      </c>
      <c r="BF492" s="164">
        <f>IF(N492="snížená",J492,0)</f>
        <v>0</v>
      </c>
      <c r="BG492" s="164">
        <f>IF(N492="zákl. přenesená",J492,0)</f>
        <v>0</v>
      </c>
      <c r="BH492" s="164">
        <f>IF(N492="sníž. přenesená",J492,0)</f>
        <v>0</v>
      </c>
      <c r="BI492" s="164">
        <f>IF(N492="nulová",J492,0)</f>
        <v>0</v>
      </c>
      <c r="BJ492" s="18" t="s">
        <v>83</v>
      </c>
      <c r="BK492" s="164">
        <f>ROUND(I492*H492,2)</f>
        <v>0</v>
      </c>
      <c r="BL492" s="18" t="s">
        <v>165</v>
      </c>
      <c r="BM492" s="163" t="s">
        <v>1054</v>
      </c>
    </row>
    <row r="493" spans="2:51" s="13" customFormat="1" ht="11.25">
      <c r="B493" s="165"/>
      <c r="D493" s="166" t="s">
        <v>167</v>
      </c>
      <c r="E493" s="167" t="s">
        <v>1</v>
      </c>
      <c r="F493" s="168" t="s">
        <v>1055</v>
      </c>
      <c r="H493" s="169">
        <v>7.11</v>
      </c>
      <c r="I493" s="170"/>
      <c r="L493" s="165"/>
      <c r="M493" s="171"/>
      <c r="N493" s="172"/>
      <c r="O493" s="172"/>
      <c r="P493" s="172"/>
      <c r="Q493" s="172"/>
      <c r="R493" s="172"/>
      <c r="S493" s="172"/>
      <c r="T493" s="173"/>
      <c r="AT493" s="167" t="s">
        <v>167</v>
      </c>
      <c r="AU493" s="167" t="s">
        <v>85</v>
      </c>
      <c r="AV493" s="13" t="s">
        <v>85</v>
      </c>
      <c r="AW493" s="13" t="s">
        <v>32</v>
      </c>
      <c r="AX493" s="13" t="s">
        <v>76</v>
      </c>
      <c r="AY493" s="167" t="s">
        <v>159</v>
      </c>
    </row>
    <row r="494" spans="2:51" s="13" customFormat="1" ht="11.25">
      <c r="B494" s="165"/>
      <c r="D494" s="166" t="s">
        <v>167</v>
      </c>
      <c r="E494" s="167" t="s">
        <v>1</v>
      </c>
      <c r="F494" s="168" t="s">
        <v>1056</v>
      </c>
      <c r="H494" s="169">
        <v>0.941</v>
      </c>
      <c r="I494" s="170"/>
      <c r="L494" s="165"/>
      <c r="M494" s="171"/>
      <c r="N494" s="172"/>
      <c r="O494" s="172"/>
      <c r="P494" s="172"/>
      <c r="Q494" s="172"/>
      <c r="R494" s="172"/>
      <c r="S494" s="172"/>
      <c r="T494" s="173"/>
      <c r="AT494" s="167" t="s">
        <v>167</v>
      </c>
      <c r="AU494" s="167" t="s">
        <v>85</v>
      </c>
      <c r="AV494" s="13" t="s">
        <v>85</v>
      </c>
      <c r="AW494" s="13" t="s">
        <v>32</v>
      </c>
      <c r="AX494" s="13" t="s">
        <v>76</v>
      </c>
      <c r="AY494" s="167" t="s">
        <v>159</v>
      </c>
    </row>
    <row r="495" spans="2:51" s="13" customFormat="1" ht="11.25">
      <c r="B495" s="165"/>
      <c r="D495" s="166" t="s">
        <v>167</v>
      </c>
      <c r="E495" s="167" t="s">
        <v>1</v>
      </c>
      <c r="F495" s="168" t="s">
        <v>1057</v>
      </c>
      <c r="H495" s="169">
        <v>0.9</v>
      </c>
      <c r="I495" s="170"/>
      <c r="L495" s="165"/>
      <c r="M495" s="171"/>
      <c r="N495" s="172"/>
      <c r="O495" s="172"/>
      <c r="P495" s="172"/>
      <c r="Q495" s="172"/>
      <c r="R495" s="172"/>
      <c r="S495" s="172"/>
      <c r="T495" s="173"/>
      <c r="AT495" s="167" t="s">
        <v>167</v>
      </c>
      <c r="AU495" s="167" t="s">
        <v>85</v>
      </c>
      <c r="AV495" s="13" t="s">
        <v>85</v>
      </c>
      <c r="AW495" s="13" t="s">
        <v>32</v>
      </c>
      <c r="AX495" s="13" t="s">
        <v>76</v>
      </c>
      <c r="AY495" s="167" t="s">
        <v>159</v>
      </c>
    </row>
    <row r="496" spans="2:51" s="14" customFormat="1" ht="11.25">
      <c r="B496" s="174"/>
      <c r="D496" s="166" t="s">
        <v>167</v>
      </c>
      <c r="E496" s="175" t="s">
        <v>1</v>
      </c>
      <c r="F496" s="176" t="s">
        <v>227</v>
      </c>
      <c r="H496" s="177">
        <v>8.951</v>
      </c>
      <c r="I496" s="178"/>
      <c r="L496" s="174"/>
      <c r="M496" s="179"/>
      <c r="N496" s="180"/>
      <c r="O496" s="180"/>
      <c r="P496" s="180"/>
      <c r="Q496" s="180"/>
      <c r="R496" s="180"/>
      <c r="S496" s="180"/>
      <c r="T496" s="181"/>
      <c r="AT496" s="175" t="s">
        <v>167</v>
      </c>
      <c r="AU496" s="175" t="s">
        <v>85</v>
      </c>
      <c r="AV496" s="14" t="s">
        <v>165</v>
      </c>
      <c r="AW496" s="14" t="s">
        <v>32</v>
      </c>
      <c r="AX496" s="14" t="s">
        <v>83</v>
      </c>
      <c r="AY496" s="175" t="s">
        <v>159</v>
      </c>
    </row>
    <row r="497" spans="1:65" s="2" customFormat="1" ht="33" customHeight="1">
      <c r="A497" s="33"/>
      <c r="B497" s="150"/>
      <c r="C497" s="151" t="s">
        <v>1058</v>
      </c>
      <c r="D497" s="151" t="s">
        <v>161</v>
      </c>
      <c r="E497" s="152" t="s">
        <v>1059</v>
      </c>
      <c r="F497" s="153" t="s">
        <v>1060</v>
      </c>
      <c r="G497" s="154" t="s">
        <v>204</v>
      </c>
      <c r="H497" s="155">
        <v>0.629</v>
      </c>
      <c r="I497" s="156"/>
      <c r="J497" s="157">
        <f>ROUND(I497*H497,2)</f>
        <v>0</v>
      </c>
      <c r="K497" s="158"/>
      <c r="L497" s="34"/>
      <c r="M497" s="159" t="s">
        <v>1</v>
      </c>
      <c r="N497" s="160" t="s">
        <v>41</v>
      </c>
      <c r="O497" s="59"/>
      <c r="P497" s="161">
        <f>O497*H497</f>
        <v>0</v>
      </c>
      <c r="Q497" s="161">
        <v>0.01954</v>
      </c>
      <c r="R497" s="161">
        <f>Q497*H497</f>
        <v>0.012290659999999998</v>
      </c>
      <c r="S497" s="161">
        <v>0</v>
      </c>
      <c r="T497" s="162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63" t="s">
        <v>165</v>
      </c>
      <c r="AT497" s="163" t="s">
        <v>161</v>
      </c>
      <c r="AU497" s="163" t="s">
        <v>85</v>
      </c>
      <c r="AY497" s="18" t="s">
        <v>159</v>
      </c>
      <c r="BE497" s="164">
        <f>IF(N497="základní",J497,0)</f>
        <v>0</v>
      </c>
      <c r="BF497" s="164">
        <f>IF(N497="snížená",J497,0)</f>
        <v>0</v>
      </c>
      <c r="BG497" s="164">
        <f>IF(N497="zákl. přenesená",J497,0)</f>
        <v>0</v>
      </c>
      <c r="BH497" s="164">
        <f>IF(N497="sníž. přenesená",J497,0)</f>
        <v>0</v>
      </c>
      <c r="BI497" s="164">
        <f>IF(N497="nulová",J497,0)</f>
        <v>0</v>
      </c>
      <c r="BJ497" s="18" t="s">
        <v>83</v>
      </c>
      <c r="BK497" s="164">
        <f>ROUND(I497*H497,2)</f>
        <v>0</v>
      </c>
      <c r="BL497" s="18" t="s">
        <v>165</v>
      </c>
      <c r="BM497" s="163" t="s">
        <v>1061</v>
      </c>
    </row>
    <row r="498" spans="2:51" s="13" customFormat="1" ht="11.25">
      <c r="B498" s="165"/>
      <c r="D498" s="166" t="s">
        <v>167</v>
      </c>
      <c r="E498" s="167" t="s">
        <v>1</v>
      </c>
      <c r="F498" s="168" t="s">
        <v>1062</v>
      </c>
      <c r="H498" s="169">
        <v>0.629</v>
      </c>
      <c r="I498" s="170"/>
      <c r="L498" s="165"/>
      <c r="M498" s="171"/>
      <c r="N498" s="172"/>
      <c r="O498" s="172"/>
      <c r="P498" s="172"/>
      <c r="Q498" s="172"/>
      <c r="R498" s="172"/>
      <c r="S498" s="172"/>
      <c r="T498" s="173"/>
      <c r="AT498" s="167" t="s">
        <v>167</v>
      </c>
      <c r="AU498" s="167" t="s">
        <v>85</v>
      </c>
      <c r="AV498" s="13" t="s">
        <v>85</v>
      </c>
      <c r="AW498" s="13" t="s">
        <v>32</v>
      </c>
      <c r="AX498" s="13" t="s">
        <v>83</v>
      </c>
      <c r="AY498" s="167" t="s">
        <v>159</v>
      </c>
    </row>
    <row r="499" spans="1:65" s="2" customFormat="1" ht="24.2" customHeight="1">
      <c r="A499" s="33"/>
      <c r="B499" s="150"/>
      <c r="C499" s="191" t="s">
        <v>1063</v>
      </c>
      <c r="D499" s="191" t="s">
        <v>581</v>
      </c>
      <c r="E499" s="192" t="s">
        <v>1064</v>
      </c>
      <c r="F499" s="193" t="s">
        <v>1065</v>
      </c>
      <c r="G499" s="194" t="s">
        <v>204</v>
      </c>
      <c r="H499" s="195">
        <v>0.648</v>
      </c>
      <c r="I499" s="196"/>
      <c r="J499" s="197">
        <f>ROUND(I499*H499,2)</f>
        <v>0</v>
      </c>
      <c r="K499" s="198"/>
      <c r="L499" s="199"/>
      <c r="M499" s="200" t="s">
        <v>1</v>
      </c>
      <c r="N499" s="201" t="s">
        <v>41</v>
      </c>
      <c r="O499" s="59"/>
      <c r="P499" s="161">
        <f>O499*H499</f>
        <v>0</v>
      </c>
      <c r="Q499" s="161">
        <v>1</v>
      </c>
      <c r="R499" s="161">
        <f>Q499*H499</f>
        <v>0.648</v>
      </c>
      <c r="S499" s="161">
        <v>0</v>
      </c>
      <c r="T499" s="162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3" t="s">
        <v>193</v>
      </c>
      <c r="AT499" s="163" t="s">
        <v>581</v>
      </c>
      <c r="AU499" s="163" t="s">
        <v>85</v>
      </c>
      <c r="AY499" s="18" t="s">
        <v>159</v>
      </c>
      <c r="BE499" s="164">
        <f>IF(N499="základní",J499,0)</f>
        <v>0</v>
      </c>
      <c r="BF499" s="164">
        <f>IF(N499="snížená",J499,0)</f>
        <v>0</v>
      </c>
      <c r="BG499" s="164">
        <f>IF(N499="zákl. přenesená",J499,0)</f>
        <v>0</v>
      </c>
      <c r="BH499" s="164">
        <f>IF(N499="sníž. přenesená",J499,0)</f>
        <v>0</v>
      </c>
      <c r="BI499" s="164">
        <f>IF(N499="nulová",J499,0)</f>
        <v>0</v>
      </c>
      <c r="BJ499" s="18" t="s">
        <v>83</v>
      </c>
      <c r="BK499" s="164">
        <f>ROUND(I499*H499,2)</f>
        <v>0</v>
      </c>
      <c r="BL499" s="18" t="s">
        <v>165</v>
      </c>
      <c r="BM499" s="163" t="s">
        <v>1066</v>
      </c>
    </row>
    <row r="500" spans="2:51" s="13" customFormat="1" ht="11.25">
      <c r="B500" s="165"/>
      <c r="D500" s="166" t="s">
        <v>167</v>
      </c>
      <c r="F500" s="168" t="s">
        <v>1067</v>
      </c>
      <c r="H500" s="169">
        <v>0.648</v>
      </c>
      <c r="I500" s="170"/>
      <c r="L500" s="165"/>
      <c r="M500" s="171"/>
      <c r="N500" s="172"/>
      <c r="O500" s="172"/>
      <c r="P500" s="172"/>
      <c r="Q500" s="172"/>
      <c r="R500" s="172"/>
      <c r="S500" s="172"/>
      <c r="T500" s="173"/>
      <c r="AT500" s="167" t="s">
        <v>167</v>
      </c>
      <c r="AU500" s="167" t="s">
        <v>85</v>
      </c>
      <c r="AV500" s="13" t="s">
        <v>85</v>
      </c>
      <c r="AW500" s="13" t="s">
        <v>3</v>
      </c>
      <c r="AX500" s="13" t="s">
        <v>83</v>
      </c>
      <c r="AY500" s="167" t="s">
        <v>159</v>
      </c>
    </row>
    <row r="501" spans="1:65" s="2" customFormat="1" ht="33" customHeight="1">
      <c r="A501" s="33"/>
      <c r="B501" s="150"/>
      <c r="C501" s="151" t="s">
        <v>1068</v>
      </c>
      <c r="D501" s="151" t="s">
        <v>161</v>
      </c>
      <c r="E501" s="152" t="s">
        <v>1069</v>
      </c>
      <c r="F501" s="153" t="s">
        <v>1070</v>
      </c>
      <c r="G501" s="154" t="s">
        <v>204</v>
      </c>
      <c r="H501" s="155">
        <v>2.579</v>
      </c>
      <c r="I501" s="156"/>
      <c r="J501" s="157">
        <f>ROUND(I501*H501,2)</f>
        <v>0</v>
      </c>
      <c r="K501" s="158"/>
      <c r="L501" s="34"/>
      <c r="M501" s="159" t="s">
        <v>1</v>
      </c>
      <c r="N501" s="160" t="s">
        <v>41</v>
      </c>
      <c r="O501" s="59"/>
      <c r="P501" s="161">
        <f>O501*H501</f>
        <v>0</v>
      </c>
      <c r="Q501" s="161">
        <v>0.01221</v>
      </c>
      <c r="R501" s="161">
        <f>Q501*H501</f>
        <v>0.031489590000000005</v>
      </c>
      <c r="S501" s="161">
        <v>0</v>
      </c>
      <c r="T501" s="162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63" t="s">
        <v>165</v>
      </c>
      <c r="AT501" s="163" t="s">
        <v>161</v>
      </c>
      <c r="AU501" s="163" t="s">
        <v>85</v>
      </c>
      <c r="AY501" s="18" t="s">
        <v>159</v>
      </c>
      <c r="BE501" s="164">
        <f>IF(N501="základní",J501,0)</f>
        <v>0</v>
      </c>
      <c r="BF501" s="164">
        <f>IF(N501="snížená",J501,0)</f>
        <v>0</v>
      </c>
      <c r="BG501" s="164">
        <f>IF(N501="zákl. přenesená",J501,0)</f>
        <v>0</v>
      </c>
      <c r="BH501" s="164">
        <f>IF(N501="sníž. přenesená",J501,0)</f>
        <v>0</v>
      </c>
      <c r="BI501" s="164">
        <f>IF(N501="nulová",J501,0)</f>
        <v>0</v>
      </c>
      <c r="BJ501" s="18" t="s">
        <v>83</v>
      </c>
      <c r="BK501" s="164">
        <f>ROUND(I501*H501,2)</f>
        <v>0</v>
      </c>
      <c r="BL501" s="18" t="s">
        <v>165</v>
      </c>
      <c r="BM501" s="163" t="s">
        <v>1071</v>
      </c>
    </row>
    <row r="502" spans="2:51" s="13" customFormat="1" ht="11.25">
      <c r="B502" s="165"/>
      <c r="D502" s="166" t="s">
        <v>167</v>
      </c>
      <c r="E502" s="167" t="s">
        <v>1</v>
      </c>
      <c r="F502" s="168" t="s">
        <v>1072</v>
      </c>
      <c r="H502" s="169">
        <v>0.696</v>
      </c>
      <c r="I502" s="170"/>
      <c r="L502" s="165"/>
      <c r="M502" s="171"/>
      <c r="N502" s="172"/>
      <c r="O502" s="172"/>
      <c r="P502" s="172"/>
      <c r="Q502" s="172"/>
      <c r="R502" s="172"/>
      <c r="S502" s="172"/>
      <c r="T502" s="173"/>
      <c r="AT502" s="167" t="s">
        <v>167</v>
      </c>
      <c r="AU502" s="167" t="s">
        <v>85</v>
      </c>
      <c r="AV502" s="13" t="s">
        <v>85</v>
      </c>
      <c r="AW502" s="13" t="s">
        <v>32</v>
      </c>
      <c r="AX502" s="13" t="s">
        <v>76</v>
      </c>
      <c r="AY502" s="167" t="s">
        <v>159</v>
      </c>
    </row>
    <row r="503" spans="2:51" s="13" customFormat="1" ht="11.25">
      <c r="B503" s="165"/>
      <c r="D503" s="166" t="s">
        <v>167</v>
      </c>
      <c r="E503" s="167" t="s">
        <v>1</v>
      </c>
      <c r="F503" s="168" t="s">
        <v>1073</v>
      </c>
      <c r="H503" s="169">
        <v>1.883</v>
      </c>
      <c r="I503" s="170"/>
      <c r="L503" s="165"/>
      <c r="M503" s="171"/>
      <c r="N503" s="172"/>
      <c r="O503" s="172"/>
      <c r="P503" s="172"/>
      <c r="Q503" s="172"/>
      <c r="R503" s="172"/>
      <c r="S503" s="172"/>
      <c r="T503" s="173"/>
      <c r="AT503" s="167" t="s">
        <v>167</v>
      </c>
      <c r="AU503" s="167" t="s">
        <v>85</v>
      </c>
      <c r="AV503" s="13" t="s">
        <v>85</v>
      </c>
      <c r="AW503" s="13" t="s">
        <v>32</v>
      </c>
      <c r="AX503" s="13" t="s">
        <v>76</v>
      </c>
      <c r="AY503" s="167" t="s">
        <v>159</v>
      </c>
    </row>
    <row r="504" spans="2:51" s="14" customFormat="1" ht="11.25">
      <c r="B504" s="174"/>
      <c r="D504" s="166" t="s">
        <v>167</v>
      </c>
      <c r="E504" s="175" t="s">
        <v>1</v>
      </c>
      <c r="F504" s="176" t="s">
        <v>227</v>
      </c>
      <c r="H504" s="177">
        <v>2.5789999999999997</v>
      </c>
      <c r="I504" s="178"/>
      <c r="L504" s="174"/>
      <c r="M504" s="179"/>
      <c r="N504" s="180"/>
      <c r="O504" s="180"/>
      <c r="P504" s="180"/>
      <c r="Q504" s="180"/>
      <c r="R504" s="180"/>
      <c r="S504" s="180"/>
      <c r="T504" s="181"/>
      <c r="AT504" s="175" t="s">
        <v>167</v>
      </c>
      <c r="AU504" s="175" t="s">
        <v>85</v>
      </c>
      <c r="AV504" s="14" t="s">
        <v>165</v>
      </c>
      <c r="AW504" s="14" t="s">
        <v>32</v>
      </c>
      <c r="AX504" s="14" t="s">
        <v>83</v>
      </c>
      <c r="AY504" s="175" t="s">
        <v>159</v>
      </c>
    </row>
    <row r="505" spans="1:65" s="2" customFormat="1" ht="21.75" customHeight="1">
      <c r="A505" s="33"/>
      <c r="B505" s="150"/>
      <c r="C505" s="191" t="s">
        <v>1074</v>
      </c>
      <c r="D505" s="191" t="s">
        <v>581</v>
      </c>
      <c r="E505" s="192" t="s">
        <v>1075</v>
      </c>
      <c r="F505" s="193" t="s">
        <v>1076</v>
      </c>
      <c r="G505" s="194" t="s">
        <v>204</v>
      </c>
      <c r="H505" s="195">
        <v>0.717</v>
      </c>
      <c r="I505" s="196"/>
      <c r="J505" s="197">
        <f>ROUND(I505*H505,2)</f>
        <v>0</v>
      </c>
      <c r="K505" s="198"/>
      <c r="L505" s="199"/>
      <c r="M505" s="200" t="s">
        <v>1</v>
      </c>
      <c r="N505" s="201" t="s">
        <v>41</v>
      </c>
      <c r="O505" s="59"/>
      <c r="P505" s="161">
        <f>O505*H505</f>
        <v>0</v>
      </c>
      <c r="Q505" s="161">
        <v>1</v>
      </c>
      <c r="R505" s="161">
        <f>Q505*H505</f>
        <v>0.717</v>
      </c>
      <c r="S505" s="161">
        <v>0</v>
      </c>
      <c r="T505" s="162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63" t="s">
        <v>193</v>
      </c>
      <c r="AT505" s="163" t="s">
        <v>581</v>
      </c>
      <c r="AU505" s="163" t="s">
        <v>85</v>
      </c>
      <c r="AY505" s="18" t="s">
        <v>159</v>
      </c>
      <c r="BE505" s="164">
        <f>IF(N505="základní",J505,0)</f>
        <v>0</v>
      </c>
      <c r="BF505" s="164">
        <f>IF(N505="snížená",J505,0)</f>
        <v>0</v>
      </c>
      <c r="BG505" s="164">
        <f>IF(N505="zákl. přenesená",J505,0)</f>
        <v>0</v>
      </c>
      <c r="BH505" s="164">
        <f>IF(N505="sníž. přenesená",J505,0)</f>
        <v>0</v>
      </c>
      <c r="BI505" s="164">
        <f>IF(N505="nulová",J505,0)</f>
        <v>0</v>
      </c>
      <c r="BJ505" s="18" t="s">
        <v>83</v>
      </c>
      <c r="BK505" s="164">
        <f>ROUND(I505*H505,2)</f>
        <v>0</v>
      </c>
      <c r="BL505" s="18" t="s">
        <v>165</v>
      </c>
      <c r="BM505" s="163" t="s">
        <v>1077</v>
      </c>
    </row>
    <row r="506" spans="2:51" s="13" customFormat="1" ht="11.25">
      <c r="B506" s="165"/>
      <c r="D506" s="166" t="s">
        <v>167</v>
      </c>
      <c r="F506" s="168" t="s">
        <v>1078</v>
      </c>
      <c r="H506" s="169">
        <v>0.717</v>
      </c>
      <c r="I506" s="170"/>
      <c r="L506" s="165"/>
      <c r="M506" s="171"/>
      <c r="N506" s="172"/>
      <c r="O506" s="172"/>
      <c r="P506" s="172"/>
      <c r="Q506" s="172"/>
      <c r="R506" s="172"/>
      <c r="S506" s="172"/>
      <c r="T506" s="173"/>
      <c r="AT506" s="167" t="s">
        <v>167</v>
      </c>
      <c r="AU506" s="167" t="s">
        <v>85</v>
      </c>
      <c r="AV506" s="13" t="s">
        <v>85</v>
      </c>
      <c r="AW506" s="13" t="s">
        <v>3</v>
      </c>
      <c r="AX506" s="13" t="s">
        <v>83</v>
      </c>
      <c r="AY506" s="167" t="s">
        <v>159</v>
      </c>
    </row>
    <row r="507" spans="1:65" s="2" customFormat="1" ht="21.75" customHeight="1">
      <c r="A507" s="33"/>
      <c r="B507" s="150"/>
      <c r="C507" s="191" t="s">
        <v>1079</v>
      </c>
      <c r="D507" s="191" t="s">
        <v>581</v>
      </c>
      <c r="E507" s="192" t="s">
        <v>1080</v>
      </c>
      <c r="F507" s="193" t="s">
        <v>1081</v>
      </c>
      <c r="G507" s="194" t="s">
        <v>204</v>
      </c>
      <c r="H507" s="195">
        <v>1.939</v>
      </c>
      <c r="I507" s="196"/>
      <c r="J507" s="197">
        <f>ROUND(I507*H507,2)</f>
        <v>0</v>
      </c>
      <c r="K507" s="198"/>
      <c r="L507" s="199"/>
      <c r="M507" s="200" t="s">
        <v>1</v>
      </c>
      <c r="N507" s="201" t="s">
        <v>41</v>
      </c>
      <c r="O507" s="59"/>
      <c r="P507" s="161">
        <f>O507*H507</f>
        <v>0</v>
      </c>
      <c r="Q507" s="161">
        <v>1</v>
      </c>
      <c r="R507" s="161">
        <f>Q507*H507</f>
        <v>1.939</v>
      </c>
      <c r="S507" s="161">
        <v>0</v>
      </c>
      <c r="T507" s="162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63" t="s">
        <v>193</v>
      </c>
      <c r="AT507" s="163" t="s">
        <v>581</v>
      </c>
      <c r="AU507" s="163" t="s">
        <v>85</v>
      </c>
      <c r="AY507" s="18" t="s">
        <v>159</v>
      </c>
      <c r="BE507" s="164">
        <f>IF(N507="základní",J507,0)</f>
        <v>0</v>
      </c>
      <c r="BF507" s="164">
        <f>IF(N507="snížená",J507,0)</f>
        <v>0</v>
      </c>
      <c r="BG507" s="164">
        <f>IF(N507="zákl. přenesená",J507,0)</f>
        <v>0</v>
      </c>
      <c r="BH507" s="164">
        <f>IF(N507="sníž. přenesená",J507,0)</f>
        <v>0</v>
      </c>
      <c r="BI507" s="164">
        <f>IF(N507="nulová",J507,0)</f>
        <v>0</v>
      </c>
      <c r="BJ507" s="18" t="s">
        <v>83</v>
      </c>
      <c r="BK507" s="164">
        <f>ROUND(I507*H507,2)</f>
        <v>0</v>
      </c>
      <c r="BL507" s="18" t="s">
        <v>165</v>
      </c>
      <c r="BM507" s="163" t="s">
        <v>1082</v>
      </c>
    </row>
    <row r="508" spans="2:51" s="13" customFormat="1" ht="11.25">
      <c r="B508" s="165"/>
      <c r="D508" s="166" t="s">
        <v>167</v>
      </c>
      <c r="F508" s="168" t="s">
        <v>1083</v>
      </c>
      <c r="H508" s="169">
        <v>1.939</v>
      </c>
      <c r="I508" s="170"/>
      <c r="L508" s="165"/>
      <c r="M508" s="171"/>
      <c r="N508" s="172"/>
      <c r="O508" s="172"/>
      <c r="P508" s="172"/>
      <c r="Q508" s="172"/>
      <c r="R508" s="172"/>
      <c r="S508" s="172"/>
      <c r="T508" s="173"/>
      <c r="AT508" s="167" t="s">
        <v>167</v>
      </c>
      <c r="AU508" s="167" t="s">
        <v>85</v>
      </c>
      <c r="AV508" s="13" t="s">
        <v>85</v>
      </c>
      <c r="AW508" s="13" t="s">
        <v>3</v>
      </c>
      <c r="AX508" s="13" t="s">
        <v>83</v>
      </c>
      <c r="AY508" s="167" t="s">
        <v>159</v>
      </c>
    </row>
    <row r="509" spans="1:65" s="2" customFormat="1" ht="21.75" customHeight="1">
      <c r="A509" s="33"/>
      <c r="B509" s="150"/>
      <c r="C509" s="151" t="s">
        <v>1084</v>
      </c>
      <c r="D509" s="151" t="s">
        <v>161</v>
      </c>
      <c r="E509" s="152" t="s">
        <v>1085</v>
      </c>
      <c r="F509" s="153" t="s">
        <v>1086</v>
      </c>
      <c r="G509" s="154" t="s">
        <v>196</v>
      </c>
      <c r="H509" s="155">
        <v>2.394</v>
      </c>
      <c r="I509" s="156"/>
      <c r="J509" s="157">
        <f>ROUND(I509*H509,2)</f>
        <v>0</v>
      </c>
      <c r="K509" s="158"/>
      <c r="L509" s="34"/>
      <c r="M509" s="159" t="s">
        <v>1</v>
      </c>
      <c r="N509" s="160" t="s">
        <v>41</v>
      </c>
      <c r="O509" s="59"/>
      <c r="P509" s="161">
        <f>O509*H509</f>
        <v>0</v>
      </c>
      <c r="Q509" s="161">
        <v>2.50195</v>
      </c>
      <c r="R509" s="161">
        <f>Q509*H509</f>
        <v>5.9896683</v>
      </c>
      <c r="S509" s="161">
        <v>0</v>
      </c>
      <c r="T509" s="162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63" t="s">
        <v>165</v>
      </c>
      <c r="AT509" s="163" t="s">
        <v>161</v>
      </c>
      <c r="AU509" s="163" t="s">
        <v>85</v>
      </c>
      <c r="AY509" s="18" t="s">
        <v>159</v>
      </c>
      <c r="BE509" s="164">
        <f>IF(N509="základní",J509,0)</f>
        <v>0</v>
      </c>
      <c r="BF509" s="164">
        <f>IF(N509="snížená",J509,0)</f>
        <v>0</v>
      </c>
      <c r="BG509" s="164">
        <f>IF(N509="zákl. přenesená",J509,0)</f>
        <v>0</v>
      </c>
      <c r="BH509" s="164">
        <f>IF(N509="sníž. přenesená",J509,0)</f>
        <v>0</v>
      </c>
      <c r="BI509" s="164">
        <f>IF(N509="nulová",J509,0)</f>
        <v>0</v>
      </c>
      <c r="BJ509" s="18" t="s">
        <v>83</v>
      </c>
      <c r="BK509" s="164">
        <f>ROUND(I509*H509,2)</f>
        <v>0</v>
      </c>
      <c r="BL509" s="18" t="s">
        <v>165</v>
      </c>
      <c r="BM509" s="163" t="s">
        <v>1087</v>
      </c>
    </row>
    <row r="510" spans="2:51" s="13" customFormat="1" ht="11.25">
      <c r="B510" s="165"/>
      <c r="D510" s="166" t="s">
        <v>167</v>
      </c>
      <c r="E510" s="167" t="s">
        <v>1</v>
      </c>
      <c r="F510" s="168" t="s">
        <v>1088</v>
      </c>
      <c r="H510" s="169">
        <v>2.394</v>
      </c>
      <c r="I510" s="170"/>
      <c r="L510" s="165"/>
      <c r="M510" s="171"/>
      <c r="N510" s="172"/>
      <c r="O510" s="172"/>
      <c r="P510" s="172"/>
      <c r="Q510" s="172"/>
      <c r="R510" s="172"/>
      <c r="S510" s="172"/>
      <c r="T510" s="173"/>
      <c r="AT510" s="167" t="s">
        <v>167</v>
      </c>
      <c r="AU510" s="167" t="s">
        <v>85</v>
      </c>
      <c r="AV510" s="13" t="s">
        <v>85</v>
      </c>
      <c r="AW510" s="13" t="s">
        <v>32</v>
      </c>
      <c r="AX510" s="13" t="s">
        <v>83</v>
      </c>
      <c r="AY510" s="167" t="s">
        <v>159</v>
      </c>
    </row>
    <row r="511" spans="1:65" s="2" customFormat="1" ht="24.2" customHeight="1">
      <c r="A511" s="33"/>
      <c r="B511" s="150"/>
      <c r="C511" s="151" t="s">
        <v>1089</v>
      </c>
      <c r="D511" s="151" t="s">
        <v>161</v>
      </c>
      <c r="E511" s="152" t="s">
        <v>1090</v>
      </c>
      <c r="F511" s="153" t="s">
        <v>1091</v>
      </c>
      <c r="G511" s="154" t="s">
        <v>204</v>
      </c>
      <c r="H511" s="155">
        <v>0.479</v>
      </c>
      <c r="I511" s="156"/>
      <c r="J511" s="157">
        <f>ROUND(I511*H511,2)</f>
        <v>0</v>
      </c>
      <c r="K511" s="158"/>
      <c r="L511" s="34"/>
      <c r="M511" s="159" t="s">
        <v>1</v>
      </c>
      <c r="N511" s="160" t="s">
        <v>41</v>
      </c>
      <c r="O511" s="59"/>
      <c r="P511" s="161">
        <f>O511*H511</f>
        <v>0</v>
      </c>
      <c r="Q511" s="161">
        <v>1.04927</v>
      </c>
      <c r="R511" s="161">
        <f>Q511*H511</f>
        <v>0.5026003299999999</v>
      </c>
      <c r="S511" s="161">
        <v>0</v>
      </c>
      <c r="T511" s="162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63" t="s">
        <v>165</v>
      </c>
      <c r="AT511" s="163" t="s">
        <v>161</v>
      </c>
      <c r="AU511" s="163" t="s">
        <v>85</v>
      </c>
      <c r="AY511" s="18" t="s">
        <v>159</v>
      </c>
      <c r="BE511" s="164">
        <f>IF(N511="základní",J511,0)</f>
        <v>0</v>
      </c>
      <c r="BF511" s="164">
        <f>IF(N511="snížená",J511,0)</f>
        <v>0</v>
      </c>
      <c r="BG511" s="164">
        <f>IF(N511="zákl. přenesená",J511,0)</f>
        <v>0</v>
      </c>
      <c r="BH511" s="164">
        <f>IF(N511="sníž. přenesená",J511,0)</f>
        <v>0</v>
      </c>
      <c r="BI511" s="164">
        <f>IF(N511="nulová",J511,0)</f>
        <v>0</v>
      </c>
      <c r="BJ511" s="18" t="s">
        <v>83</v>
      </c>
      <c r="BK511" s="164">
        <f>ROUND(I511*H511,2)</f>
        <v>0</v>
      </c>
      <c r="BL511" s="18" t="s">
        <v>165</v>
      </c>
      <c r="BM511" s="163" t="s">
        <v>1092</v>
      </c>
    </row>
    <row r="512" spans="2:51" s="13" customFormat="1" ht="11.25">
      <c r="B512" s="165"/>
      <c r="D512" s="166" t="s">
        <v>167</v>
      </c>
      <c r="F512" s="168" t="s">
        <v>1093</v>
      </c>
      <c r="H512" s="169">
        <v>0.479</v>
      </c>
      <c r="I512" s="170"/>
      <c r="L512" s="165"/>
      <c r="M512" s="171"/>
      <c r="N512" s="172"/>
      <c r="O512" s="172"/>
      <c r="P512" s="172"/>
      <c r="Q512" s="172"/>
      <c r="R512" s="172"/>
      <c r="S512" s="172"/>
      <c r="T512" s="173"/>
      <c r="AT512" s="167" t="s">
        <v>167</v>
      </c>
      <c r="AU512" s="167" t="s">
        <v>85</v>
      </c>
      <c r="AV512" s="13" t="s">
        <v>85</v>
      </c>
      <c r="AW512" s="13" t="s">
        <v>3</v>
      </c>
      <c r="AX512" s="13" t="s">
        <v>83</v>
      </c>
      <c r="AY512" s="167" t="s">
        <v>159</v>
      </c>
    </row>
    <row r="513" spans="1:65" s="2" customFormat="1" ht="24.2" customHeight="1">
      <c r="A513" s="33"/>
      <c r="B513" s="150"/>
      <c r="C513" s="151" t="s">
        <v>1094</v>
      </c>
      <c r="D513" s="151" t="s">
        <v>161</v>
      </c>
      <c r="E513" s="152" t="s">
        <v>1095</v>
      </c>
      <c r="F513" s="153" t="s">
        <v>1096</v>
      </c>
      <c r="G513" s="154" t="s">
        <v>164</v>
      </c>
      <c r="H513" s="155">
        <v>15.588</v>
      </c>
      <c r="I513" s="156"/>
      <c r="J513" s="157">
        <f>ROUND(I513*H513,2)</f>
        <v>0</v>
      </c>
      <c r="K513" s="158"/>
      <c r="L513" s="34"/>
      <c r="M513" s="159" t="s">
        <v>1</v>
      </c>
      <c r="N513" s="160" t="s">
        <v>41</v>
      </c>
      <c r="O513" s="59"/>
      <c r="P513" s="161">
        <f>O513*H513</f>
        <v>0</v>
      </c>
      <c r="Q513" s="161">
        <v>0.01282</v>
      </c>
      <c r="R513" s="161">
        <f>Q513*H513</f>
        <v>0.19983816</v>
      </c>
      <c r="S513" s="161">
        <v>0</v>
      </c>
      <c r="T513" s="162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63" t="s">
        <v>165</v>
      </c>
      <c r="AT513" s="163" t="s">
        <v>161</v>
      </c>
      <c r="AU513" s="163" t="s">
        <v>85</v>
      </c>
      <c r="AY513" s="18" t="s">
        <v>159</v>
      </c>
      <c r="BE513" s="164">
        <f>IF(N513="základní",J513,0)</f>
        <v>0</v>
      </c>
      <c r="BF513" s="164">
        <f>IF(N513="snížená",J513,0)</f>
        <v>0</v>
      </c>
      <c r="BG513" s="164">
        <f>IF(N513="zákl. přenesená",J513,0)</f>
        <v>0</v>
      </c>
      <c r="BH513" s="164">
        <f>IF(N513="sníž. přenesená",J513,0)</f>
        <v>0</v>
      </c>
      <c r="BI513" s="164">
        <f>IF(N513="nulová",J513,0)</f>
        <v>0</v>
      </c>
      <c r="BJ513" s="18" t="s">
        <v>83</v>
      </c>
      <c r="BK513" s="164">
        <f>ROUND(I513*H513,2)</f>
        <v>0</v>
      </c>
      <c r="BL513" s="18" t="s">
        <v>165</v>
      </c>
      <c r="BM513" s="163" t="s">
        <v>1097</v>
      </c>
    </row>
    <row r="514" spans="2:51" s="13" customFormat="1" ht="11.25">
      <c r="B514" s="165"/>
      <c r="D514" s="166" t="s">
        <v>167</v>
      </c>
      <c r="E514" s="167" t="s">
        <v>1</v>
      </c>
      <c r="F514" s="168" t="s">
        <v>1098</v>
      </c>
      <c r="H514" s="169">
        <v>15.588</v>
      </c>
      <c r="I514" s="170"/>
      <c r="L514" s="165"/>
      <c r="M514" s="171"/>
      <c r="N514" s="172"/>
      <c r="O514" s="172"/>
      <c r="P514" s="172"/>
      <c r="Q514" s="172"/>
      <c r="R514" s="172"/>
      <c r="S514" s="172"/>
      <c r="T514" s="173"/>
      <c r="AT514" s="167" t="s">
        <v>167</v>
      </c>
      <c r="AU514" s="167" t="s">
        <v>85</v>
      </c>
      <c r="AV514" s="13" t="s">
        <v>85</v>
      </c>
      <c r="AW514" s="13" t="s">
        <v>32</v>
      </c>
      <c r="AX514" s="13" t="s">
        <v>83</v>
      </c>
      <c r="AY514" s="167" t="s">
        <v>159</v>
      </c>
    </row>
    <row r="515" spans="1:65" s="2" customFormat="1" ht="24.2" customHeight="1">
      <c r="A515" s="33"/>
      <c r="B515" s="150"/>
      <c r="C515" s="151" t="s">
        <v>1099</v>
      </c>
      <c r="D515" s="151" t="s">
        <v>161</v>
      </c>
      <c r="E515" s="152" t="s">
        <v>1100</v>
      </c>
      <c r="F515" s="153" t="s">
        <v>1101</v>
      </c>
      <c r="G515" s="154" t="s">
        <v>164</v>
      </c>
      <c r="H515" s="155">
        <v>15.588</v>
      </c>
      <c r="I515" s="156"/>
      <c r="J515" s="157">
        <f>ROUND(I515*H515,2)</f>
        <v>0</v>
      </c>
      <c r="K515" s="158"/>
      <c r="L515" s="34"/>
      <c r="M515" s="159" t="s">
        <v>1</v>
      </c>
      <c r="N515" s="160" t="s">
        <v>41</v>
      </c>
      <c r="O515" s="59"/>
      <c r="P515" s="161">
        <f>O515*H515</f>
        <v>0</v>
      </c>
      <c r="Q515" s="161">
        <v>0</v>
      </c>
      <c r="R515" s="161">
        <f>Q515*H515</f>
        <v>0</v>
      </c>
      <c r="S515" s="161">
        <v>0</v>
      </c>
      <c r="T515" s="162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63" t="s">
        <v>165</v>
      </c>
      <c r="AT515" s="163" t="s">
        <v>161</v>
      </c>
      <c r="AU515" s="163" t="s">
        <v>85</v>
      </c>
      <c r="AY515" s="18" t="s">
        <v>159</v>
      </c>
      <c r="BE515" s="164">
        <f>IF(N515="základní",J515,0)</f>
        <v>0</v>
      </c>
      <c r="BF515" s="164">
        <f>IF(N515="snížená",J515,0)</f>
        <v>0</v>
      </c>
      <c r="BG515" s="164">
        <f>IF(N515="zákl. přenesená",J515,0)</f>
        <v>0</v>
      </c>
      <c r="BH515" s="164">
        <f>IF(N515="sníž. přenesená",J515,0)</f>
        <v>0</v>
      </c>
      <c r="BI515" s="164">
        <f>IF(N515="nulová",J515,0)</f>
        <v>0</v>
      </c>
      <c r="BJ515" s="18" t="s">
        <v>83</v>
      </c>
      <c r="BK515" s="164">
        <f>ROUND(I515*H515,2)</f>
        <v>0</v>
      </c>
      <c r="BL515" s="18" t="s">
        <v>165</v>
      </c>
      <c r="BM515" s="163" t="s">
        <v>1102</v>
      </c>
    </row>
    <row r="516" spans="1:65" s="2" customFormat="1" ht="24.2" customHeight="1">
      <c r="A516" s="33"/>
      <c r="B516" s="150"/>
      <c r="C516" s="151" t="s">
        <v>1103</v>
      </c>
      <c r="D516" s="151" t="s">
        <v>161</v>
      </c>
      <c r="E516" s="152" t="s">
        <v>1104</v>
      </c>
      <c r="F516" s="153" t="s">
        <v>1105</v>
      </c>
      <c r="G516" s="154" t="s">
        <v>190</v>
      </c>
      <c r="H516" s="155">
        <v>10</v>
      </c>
      <c r="I516" s="156"/>
      <c r="J516" s="157">
        <f>ROUND(I516*H516,2)</f>
        <v>0</v>
      </c>
      <c r="K516" s="158"/>
      <c r="L516" s="34"/>
      <c r="M516" s="159" t="s">
        <v>1</v>
      </c>
      <c r="N516" s="160" t="s">
        <v>41</v>
      </c>
      <c r="O516" s="59"/>
      <c r="P516" s="161">
        <f>O516*H516</f>
        <v>0</v>
      </c>
      <c r="Q516" s="161">
        <v>0.11046</v>
      </c>
      <c r="R516" s="161">
        <f>Q516*H516</f>
        <v>1.1046</v>
      </c>
      <c r="S516" s="161">
        <v>0</v>
      </c>
      <c r="T516" s="162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63" t="s">
        <v>165</v>
      </c>
      <c r="AT516" s="163" t="s">
        <v>161</v>
      </c>
      <c r="AU516" s="163" t="s">
        <v>85</v>
      </c>
      <c r="AY516" s="18" t="s">
        <v>159</v>
      </c>
      <c r="BE516" s="164">
        <f>IF(N516="základní",J516,0)</f>
        <v>0</v>
      </c>
      <c r="BF516" s="164">
        <f>IF(N516="snížená",J516,0)</f>
        <v>0</v>
      </c>
      <c r="BG516" s="164">
        <f>IF(N516="zákl. přenesená",J516,0)</f>
        <v>0</v>
      </c>
      <c r="BH516" s="164">
        <f>IF(N516="sníž. přenesená",J516,0)</f>
        <v>0</v>
      </c>
      <c r="BI516" s="164">
        <f>IF(N516="nulová",J516,0)</f>
        <v>0</v>
      </c>
      <c r="BJ516" s="18" t="s">
        <v>83</v>
      </c>
      <c r="BK516" s="164">
        <f>ROUND(I516*H516,2)</f>
        <v>0</v>
      </c>
      <c r="BL516" s="18" t="s">
        <v>165</v>
      </c>
      <c r="BM516" s="163" t="s">
        <v>1106</v>
      </c>
    </row>
    <row r="517" spans="2:51" s="13" customFormat="1" ht="11.25">
      <c r="B517" s="165"/>
      <c r="D517" s="166" t="s">
        <v>167</v>
      </c>
      <c r="E517" s="167" t="s">
        <v>1</v>
      </c>
      <c r="F517" s="168" t="s">
        <v>1107</v>
      </c>
      <c r="H517" s="169">
        <v>10</v>
      </c>
      <c r="I517" s="170"/>
      <c r="L517" s="165"/>
      <c r="M517" s="171"/>
      <c r="N517" s="172"/>
      <c r="O517" s="172"/>
      <c r="P517" s="172"/>
      <c r="Q517" s="172"/>
      <c r="R517" s="172"/>
      <c r="S517" s="172"/>
      <c r="T517" s="173"/>
      <c r="AT517" s="167" t="s">
        <v>167</v>
      </c>
      <c r="AU517" s="167" t="s">
        <v>85</v>
      </c>
      <c r="AV517" s="13" t="s">
        <v>85</v>
      </c>
      <c r="AW517" s="13" t="s">
        <v>32</v>
      </c>
      <c r="AX517" s="13" t="s">
        <v>83</v>
      </c>
      <c r="AY517" s="167" t="s">
        <v>159</v>
      </c>
    </row>
    <row r="518" spans="1:65" s="2" customFormat="1" ht="16.5" customHeight="1">
      <c r="A518" s="33"/>
      <c r="B518" s="150"/>
      <c r="C518" s="151" t="s">
        <v>1108</v>
      </c>
      <c r="D518" s="151" t="s">
        <v>161</v>
      </c>
      <c r="E518" s="152" t="s">
        <v>1109</v>
      </c>
      <c r="F518" s="153" t="s">
        <v>1110</v>
      </c>
      <c r="G518" s="154" t="s">
        <v>164</v>
      </c>
      <c r="H518" s="155">
        <v>1.4</v>
      </c>
      <c r="I518" s="156"/>
      <c r="J518" s="157">
        <f>ROUND(I518*H518,2)</f>
        <v>0</v>
      </c>
      <c r="K518" s="158"/>
      <c r="L518" s="34"/>
      <c r="M518" s="159" t="s">
        <v>1</v>
      </c>
      <c r="N518" s="160" t="s">
        <v>41</v>
      </c>
      <c r="O518" s="59"/>
      <c r="P518" s="161">
        <f>O518*H518</f>
        <v>0</v>
      </c>
      <c r="Q518" s="161">
        <v>0.00658</v>
      </c>
      <c r="R518" s="161">
        <f>Q518*H518</f>
        <v>0.009212</v>
      </c>
      <c r="S518" s="161">
        <v>0</v>
      </c>
      <c r="T518" s="162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63" t="s">
        <v>165</v>
      </c>
      <c r="AT518" s="163" t="s">
        <v>161</v>
      </c>
      <c r="AU518" s="163" t="s">
        <v>85</v>
      </c>
      <c r="AY518" s="18" t="s">
        <v>159</v>
      </c>
      <c r="BE518" s="164">
        <f>IF(N518="základní",J518,0)</f>
        <v>0</v>
      </c>
      <c r="BF518" s="164">
        <f>IF(N518="snížená",J518,0)</f>
        <v>0</v>
      </c>
      <c r="BG518" s="164">
        <f>IF(N518="zákl. přenesená",J518,0)</f>
        <v>0</v>
      </c>
      <c r="BH518" s="164">
        <f>IF(N518="sníž. přenesená",J518,0)</f>
        <v>0</v>
      </c>
      <c r="BI518" s="164">
        <f>IF(N518="nulová",J518,0)</f>
        <v>0</v>
      </c>
      <c r="BJ518" s="18" t="s">
        <v>83</v>
      </c>
      <c r="BK518" s="164">
        <f>ROUND(I518*H518,2)</f>
        <v>0</v>
      </c>
      <c r="BL518" s="18" t="s">
        <v>165</v>
      </c>
      <c r="BM518" s="163" t="s">
        <v>1111</v>
      </c>
    </row>
    <row r="519" spans="2:51" s="13" customFormat="1" ht="11.25">
      <c r="B519" s="165"/>
      <c r="D519" s="166" t="s">
        <v>167</v>
      </c>
      <c r="E519" s="167" t="s">
        <v>1</v>
      </c>
      <c r="F519" s="168" t="s">
        <v>1112</v>
      </c>
      <c r="H519" s="169">
        <v>1.4</v>
      </c>
      <c r="I519" s="170"/>
      <c r="L519" s="165"/>
      <c r="M519" s="171"/>
      <c r="N519" s="172"/>
      <c r="O519" s="172"/>
      <c r="P519" s="172"/>
      <c r="Q519" s="172"/>
      <c r="R519" s="172"/>
      <c r="S519" s="172"/>
      <c r="T519" s="173"/>
      <c r="AT519" s="167" t="s">
        <v>167</v>
      </c>
      <c r="AU519" s="167" t="s">
        <v>85</v>
      </c>
      <c r="AV519" s="13" t="s">
        <v>85</v>
      </c>
      <c r="AW519" s="13" t="s">
        <v>32</v>
      </c>
      <c r="AX519" s="13" t="s">
        <v>83</v>
      </c>
      <c r="AY519" s="167" t="s">
        <v>159</v>
      </c>
    </row>
    <row r="520" spans="1:65" s="2" customFormat="1" ht="16.5" customHeight="1">
      <c r="A520" s="33"/>
      <c r="B520" s="150"/>
      <c r="C520" s="151" t="s">
        <v>1113</v>
      </c>
      <c r="D520" s="151" t="s">
        <v>161</v>
      </c>
      <c r="E520" s="152" t="s">
        <v>1114</v>
      </c>
      <c r="F520" s="153" t="s">
        <v>1115</v>
      </c>
      <c r="G520" s="154" t="s">
        <v>164</v>
      </c>
      <c r="H520" s="155">
        <v>1.4</v>
      </c>
      <c r="I520" s="156"/>
      <c r="J520" s="157">
        <f>ROUND(I520*H520,2)</f>
        <v>0</v>
      </c>
      <c r="K520" s="158"/>
      <c r="L520" s="34"/>
      <c r="M520" s="159" t="s">
        <v>1</v>
      </c>
      <c r="N520" s="160" t="s">
        <v>41</v>
      </c>
      <c r="O520" s="59"/>
      <c r="P520" s="161">
        <f>O520*H520</f>
        <v>0</v>
      </c>
      <c r="Q520" s="161">
        <v>0</v>
      </c>
      <c r="R520" s="161">
        <f>Q520*H520</f>
        <v>0</v>
      </c>
      <c r="S520" s="161">
        <v>0</v>
      </c>
      <c r="T520" s="162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63" t="s">
        <v>165</v>
      </c>
      <c r="AT520" s="163" t="s">
        <v>161</v>
      </c>
      <c r="AU520" s="163" t="s">
        <v>85</v>
      </c>
      <c r="AY520" s="18" t="s">
        <v>159</v>
      </c>
      <c r="BE520" s="164">
        <f>IF(N520="základní",J520,0)</f>
        <v>0</v>
      </c>
      <c r="BF520" s="164">
        <f>IF(N520="snížená",J520,0)</f>
        <v>0</v>
      </c>
      <c r="BG520" s="164">
        <f>IF(N520="zákl. přenesená",J520,0)</f>
        <v>0</v>
      </c>
      <c r="BH520" s="164">
        <f>IF(N520="sníž. přenesená",J520,0)</f>
        <v>0</v>
      </c>
      <c r="BI520" s="164">
        <f>IF(N520="nulová",J520,0)</f>
        <v>0</v>
      </c>
      <c r="BJ520" s="18" t="s">
        <v>83</v>
      </c>
      <c r="BK520" s="164">
        <f>ROUND(I520*H520,2)</f>
        <v>0</v>
      </c>
      <c r="BL520" s="18" t="s">
        <v>165</v>
      </c>
      <c r="BM520" s="163" t="s">
        <v>1116</v>
      </c>
    </row>
    <row r="521" spans="2:63" s="12" customFormat="1" ht="22.9" customHeight="1">
      <c r="B521" s="137"/>
      <c r="D521" s="138" t="s">
        <v>75</v>
      </c>
      <c r="E521" s="148" t="s">
        <v>179</v>
      </c>
      <c r="F521" s="148" t="s">
        <v>1117</v>
      </c>
      <c r="I521" s="140"/>
      <c r="J521" s="149">
        <f>BK521</f>
        <v>0</v>
      </c>
      <c r="L521" s="137"/>
      <c r="M521" s="142"/>
      <c r="N521" s="143"/>
      <c r="O521" s="143"/>
      <c r="P521" s="144">
        <f>SUM(P522:P527)</f>
        <v>0</v>
      </c>
      <c r="Q521" s="143"/>
      <c r="R521" s="144">
        <f>SUM(R522:R527)</f>
        <v>108.14860839999999</v>
      </c>
      <c r="S521" s="143"/>
      <c r="T521" s="145">
        <f>SUM(T522:T527)</f>
        <v>0</v>
      </c>
      <c r="AR521" s="138" t="s">
        <v>83</v>
      </c>
      <c r="AT521" s="146" t="s">
        <v>75</v>
      </c>
      <c r="AU521" s="146" t="s">
        <v>83</v>
      </c>
      <c r="AY521" s="138" t="s">
        <v>159</v>
      </c>
      <c r="BK521" s="147">
        <f>SUM(BK522:BK527)</f>
        <v>0</v>
      </c>
    </row>
    <row r="522" spans="1:65" s="2" customFormat="1" ht="24.2" customHeight="1">
      <c r="A522" s="33"/>
      <c r="B522" s="150"/>
      <c r="C522" s="151" t="s">
        <v>1118</v>
      </c>
      <c r="D522" s="151" t="s">
        <v>161</v>
      </c>
      <c r="E522" s="152" t="s">
        <v>1119</v>
      </c>
      <c r="F522" s="153" t="s">
        <v>1120</v>
      </c>
      <c r="G522" s="154" t="s">
        <v>164</v>
      </c>
      <c r="H522" s="155">
        <v>196.82</v>
      </c>
      <c r="I522" s="156"/>
      <c r="J522" s="157">
        <f>ROUND(I522*H522,2)</f>
        <v>0</v>
      </c>
      <c r="K522" s="158"/>
      <c r="L522" s="34"/>
      <c r="M522" s="159" t="s">
        <v>1</v>
      </c>
      <c r="N522" s="160" t="s">
        <v>41</v>
      </c>
      <c r="O522" s="59"/>
      <c r="P522" s="161">
        <f>O522*H522</f>
        <v>0</v>
      </c>
      <c r="Q522" s="161">
        <v>0.345</v>
      </c>
      <c r="R522" s="161">
        <f>Q522*H522</f>
        <v>67.90289999999999</v>
      </c>
      <c r="S522" s="161">
        <v>0</v>
      </c>
      <c r="T522" s="162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3" t="s">
        <v>165</v>
      </c>
      <c r="AT522" s="163" t="s">
        <v>161</v>
      </c>
      <c r="AU522" s="163" t="s">
        <v>85</v>
      </c>
      <c r="AY522" s="18" t="s">
        <v>159</v>
      </c>
      <c r="BE522" s="164">
        <f>IF(N522="základní",J522,0)</f>
        <v>0</v>
      </c>
      <c r="BF522" s="164">
        <f>IF(N522="snížená",J522,0)</f>
        <v>0</v>
      </c>
      <c r="BG522" s="164">
        <f>IF(N522="zákl. přenesená",J522,0)</f>
        <v>0</v>
      </c>
      <c r="BH522" s="164">
        <f>IF(N522="sníž. přenesená",J522,0)</f>
        <v>0</v>
      </c>
      <c r="BI522" s="164">
        <f>IF(N522="nulová",J522,0)</f>
        <v>0</v>
      </c>
      <c r="BJ522" s="18" t="s">
        <v>83</v>
      </c>
      <c r="BK522" s="164">
        <f>ROUND(I522*H522,2)</f>
        <v>0</v>
      </c>
      <c r="BL522" s="18" t="s">
        <v>165</v>
      </c>
      <c r="BM522" s="163" t="s">
        <v>1121</v>
      </c>
    </row>
    <row r="523" spans="2:51" s="13" customFormat="1" ht="11.25">
      <c r="B523" s="165"/>
      <c r="D523" s="166" t="s">
        <v>167</v>
      </c>
      <c r="E523" s="167" t="s">
        <v>1</v>
      </c>
      <c r="F523" s="168" t="s">
        <v>592</v>
      </c>
      <c r="H523" s="169">
        <v>196.82</v>
      </c>
      <c r="I523" s="170"/>
      <c r="L523" s="165"/>
      <c r="M523" s="171"/>
      <c r="N523" s="172"/>
      <c r="O523" s="172"/>
      <c r="P523" s="172"/>
      <c r="Q523" s="172"/>
      <c r="R523" s="172"/>
      <c r="S523" s="172"/>
      <c r="T523" s="173"/>
      <c r="AT523" s="167" t="s">
        <v>167</v>
      </c>
      <c r="AU523" s="167" t="s">
        <v>85</v>
      </c>
      <c r="AV523" s="13" t="s">
        <v>85</v>
      </c>
      <c r="AW523" s="13" t="s">
        <v>32</v>
      </c>
      <c r="AX523" s="13" t="s">
        <v>83</v>
      </c>
      <c r="AY523" s="167" t="s">
        <v>159</v>
      </c>
    </row>
    <row r="524" spans="1:65" s="2" customFormat="1" ht="33" customHeight="1">
      <c r="A524" s="33"/>
      <c r="B524" s="150"/>
      <c r="C524" s="151" t="s">
        <v>1122</v>
      </c>
      <c r="D524" s="151" t="s">
        <v>161</v>
      </c>
      <c r="E524" s="152" t="s">
        <v>1123</v>
      </c>
      <c r="F524" s="153" t="s">
        <v>1124</v>
      </c>
      <c r="G524" s="154" t="s">
        <v>164</v>
      </c>
      <c r="H524" s="155">
        <v>196.82</v>
      </c>
      <c r="I524" s="156"/>
      <c r="J524" s="157">
        <f>ROUND(I524*H524,2)</f>
        <v>0</v>
      </c>
      <c r="K524" s="158"/>
      <c r="L524" s="34"/>
      <c r="M524" s="159" t="s">
        <v>1</v>
      </c>
      <c r="N524" s="160" t="s">
        <v>41</v>
      </c>
      <c r="O524" s="59"/>
      <c r="P524" s="161">
        <f>O524*H524</f>
        <v>0</v>
      </c>
      <c r="Q524" s="161">
        <v>0.08922</v>
      </c>
      <c r="R524" s="161">
        <f>Q524*H524</f>
        <v>17.5602804</v>
      </c>
      <c r="S524" s="161">
        <v>0</v>
      </c>
      <c r="T524" s="162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63" t="s">
        <v>165</v>
      </c>
      <c r="AT524" s="163" t="s">
        <v>161</v>
      </c>
      <c r="AU524" s="163" t="s">
        <v>85</v>
      </c>
      <c r="AY524" s="18" t="s">
        <v>159</v>
      </c>
      <c r="BE524" s="164">
        <f>IF(N524="základní",J524,0)</f>
        <v>0</v>
      </c>
      <c r="BF524" s="164">
        <f>IF(N524="snížená",J524,0)</f>
        <v>0</v>
      </c>
      <c r="BG524" s="164">
        <f>IF(N524="zákl. přenesená",J524,0)</f>
        <v>0</v>
      </c>
      <c r="BH524" s="164">
        <f>IF(N524="sníž. přenesená",J524,0)</f>
        <v>0</v>
      </c>
      <c r="BI524" s="164">
        <f>IF(N524="nulová",J524,0)</f>
        <v>0</v>
      </c>
      <c r="BJ524" s="18" t="s">
        <v>83</v>
      </c>
      <c r="BK524" s="164">
        <f>ROUND(I524*H524,2)</f>
        <v>0</v>
      </c>
      <c r="BL524" s="18" t="s">
        <v>165</v>
      </c>
      <c r="BM524" s="163" t="s">
        <v>1125</v>
      </c>
    </row>
    <row r="525" spans="2:51" s="13" customFormat="1" ht="11.25">
      <c r="B525" s="165"/>
      <c r="D525" s="166" t="s">
        <v>167</v>
      </c>
      <c r="E525" s="167" t="s">
        <v>1</v>
      </c>
      <c r="F525" s="168" t="s">
        <v>592</v>
      </c>
      <c r="H525" s="169">
        <v>196.82</v>
      </c>
      <c r="I525" s="170"/>
      <c r="L525" s="165"/>
      <c r="M525" s="171"/>
      <c r="N525" s="172"/>
      <c r="O525" s="172"/>
      <c r="P525" s="172"/>
      <c r="Q525" s="172"/>
      <c r="R525" s="172"/>
      <c r="S525" s="172"/>
      <c r="T525" s="173"/>
      <c r="AT525" s="167" t="s">
        <v>167</v>
      </c>
      <c r="AU525" s="167" t="s">
        <v>85</v>
      </c>
      <c r="AV525" s="13" t="s">
        <v>85</v>
      </c>
      <c r="AW525" s="13" t="s">
        <v>32</v>
      </c>
      <c r="AX525" s="13" t="s">
        <v>83</v>
      </c>
      <c r="AY525" s="167" t="s">
        <v>159</v>
      </c>
    </row>
    <row r="526" spans="1:65" s="2" customFormat="1" ht="16.5" customHeight="1">
      <c r="A526" s="33"/>
      <c r="B526" s="150"/>
      <c r="C526" s="191" t="s">
        <v>1126</v>
      </c>
      <c r="D526" s="191" t="s">
        <v>581</v>
      </c>
      <c r="E526" s="192" t="s">
        <v>1127</v>
      </c>
      <c r="F526" s="193" t="s">
        <v>1128</v>
      </c>
      <c r="G526" s="194" t="s">
        <v>164</v>
      </c>
      <c r="H526" s="195">
        <v>200.756</v>
      </c>
      <c r="I526" s="196"/>
      <c r="J526" s="197">
        <f>ROUND(I526*H526,2)</f>
        <v>0</v>
      </c>
      <c r="K526" s="198"/>
      <c r="L526" s="199"/>
      <c r="M526" s="200" t="s">
        <v>1</v>
      </c>
      <c r="N526" s="201" t="s">
        <v>41</v>
      </c>
      <c r="O526" s="59"/>
      <c r="P526" s="161">
        <f>O526*H526</f>
        <v>0</v>
      </c>
      <c r="Q526" s="161">
        <v>0.113</v>
      </c>
      <c r="R526" s="161">
        <f>Q526*H526</f>
        <v>22.685428</v>
      </c>
      <c r="S526" s="161">
        <v>0</v>
      </c>
      <c r="T526" s="162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63" t="s">
        <v>193</v>
      </c>
      <c r="AT526" s="163" t="s">
        <v>581</v>
      </c>
      <c r="AU526" s="163" t="s">
        <v>85</v>
      </c>
      <c r="AY526" s="18" t="s">
        <v>159</v>
      </c>
      <c r="BE526" s="164">
        <f>IF(N526="základní",J526,0)</f>
        <v>0</v>
      </c>
      <c r="BF526" s="164">
        <f>IF(N526="snížená",J526,0)</f>
        <v>0</v>
      </c>
      <c r="BG526" s="164">
        <f>IF(N526="zákl. přenesená",J526,0)</f>
        <v>0</v>
      </c>
      <c r="BH526" s="164">
        <f>IF(N526="sníž. přenesená",J526,0)</f>
        <v>0</v>
      </c>
      <c r="BI526" s="164">
        <f>IF(N526="nulová",J526,0)</f>
        <v>0</v>
      </c>
      <c r="BJ526" s="18" t="s">
        <v>83</v>
      </c>
      <c r="BK526" s="164">
        <f>ROUND(I526*H526,2)</f>
        <v>0</v>
      </c>
      <c r="BL526" s="18" t="s">
        <v>165</v>
      </c>
      <c r="BM526" s="163" t="s">
        <v>1129</v>
      </c>
    </row>
    <row r="527" spans="2:51" s="13" customFormat="1" ht="11.25">
      <c r="B527" s="165"/>
      <c r="D527" s="166" t="s">
        <v>167</v>
      </c>
      <c r="F527" s="168" t="s">
        <v>1130</v>
      </c>
      <c r="H527" s="169">
        <v>200.756</v>
      </c>
      <c r="I527" s="170"/>
      <c r="L527" s="165"/>
      <c r="M527" s="171"/>
      <c r="N527" s="172"/>
      <c r="O527" s="172"/>
      <c r="P527" s="172"/>
      <c r="Q527" s="172"/>
      <c r="R527" s="172"/>
      <c r="S527" s="172"/>
      <c r="T527" s="173"/>
      <c r="AT527" s="167" t="s">
        <v>167</v>
      </c>
      <c r="AU527" s="167" t="s">
        <v>85</v>
      </c>
      <c r="AV527" s="13" t="s">
        <v>85</v>
      </c>
      <c r="AW527" s="13" t="s">
        <v>3</v>
      </c>
      <c r="AX527" s="13" t="s">
        <v>83</v>
      </c>
      <c r="AY527" s="167" t="s">
        <v>159</v>
      </c>
    </row>
    <row r="528" spans="2:63" s="12" customFormat="1" ht="22.9" customHeight="1">
      <c r="B528" s="137"/>
      <c r="D528" s="138" t="s">
        <v>75</v>
      </c>
      <c r="E528" s="148" t="s">
        <v>183</v>
      </c>
      <c r="F528" s="148" t="s">
        <v>1131</v>
      </c>
      <c r="I528" s="140"/>
      <c r="J528" s="149">
        <f>BK528</f>
        <v>0</v>
      </c>
      <c r="L528" s="137"/>
      <c r="M528" s="142"/>
      <c r="N528" s="143"/>
      <c r="O528" s="143"/>
      <c r="P528" s="144">
        <f>SUM(P529:P957)</f>
        <v>0</v>
      </c>
      <c r="Q528" s="143"/>
      <c r="R528" s="144">
        <f>SUM(R529:R957)</f>
        <v>349.1227507500001</v>
      </c>
      <c r="S528" s="143"/>
      <c r="T528" s="145">
        <f>SUM(T529:T957)</f>
        <v>0</v>
      </c>
      <c r="AR528" s="138" t="s">
        <v>83</v>
      </c>
      <c r="AT528" s="146" t="s">
        <v>75</v>
      </c>
      <c r="AU528" s="146" t="s">
        <v>83</v>
      </c>
      <c r="AY528" s="138" t="s">
        <v>159</v>
      </c>
      <c r="BK528" s="147">
        <f>SUM(BK529:BK957)</f>
        <v>0</v>
      </c>
    </row>
    <row r="529" spans="1:65" s="2" customFormat="1" ht="24.2" customHeight="1">
      <c r="A529" s="33"/>
      <c r="B529" s="150"/>
      <c r="C529" s="151" t="s">
        <v>1132</v>
      </c>
      <c r="D529" s="151" t="s">
        <v>161</v>
      </c>
      <c r="E529" s="152" t="s">
        <v>1133</v>
      </c>
      <c r="F529" s="153" t="s">
        <v>1134</v>
      </c>
      <c r="G529" s="154" t="s">
        <v>164</v>
      </c>
      <c r="H529" s="155">
        <v>520.7</v>
      </c>
      <c r="I529" s="156"/>
      <c r="J529" s="157">
        <f>ROUND(I529*H529,2)</f>
        <v>0</v>
      </c>
      <c r="K529" s="158"/>
      <c r="L529" s="34"/>
      <c r="M529" s="159" t="s">
        <v>1</v>
      </c>
      <c r="N529" s="160" t="s">
        <v>41</v>
      </c>
      <c r="O529" s="59"/>
      <c r="P529" s="161">
        <f>O529*H529</f>
        <v>0</v>
      </c>
      <c r="Q529" s="161">
        <v>0.0284</v>
      </c>
      <c r="R529" s="161">
        <f>Q529*H529</f>
        <v>14.787880000000003</v>
      </c>
      <c r="S529" s="161">
        <v>0</v>
      </c>
      <c r="T529" s="162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63" t="s">
        <v>165</v>
      </c>
      <c r="AT529" s="163" t="s">
        <v>161</v>
      </c>
      <c r="AU529" s="163" t="s">
        <v>85</v>
      </c>
      <c r="AY529" s="18" t="s">
        <v>159</v>
      </c>
      <c r="BE529" s="164">
        <f>IF(N529="základní",J529,0)</f>
        <v>0</v>
      </c>
      <c r="BF529" s="164">
        <f>IF(N529="snížená",J529,0)</f>
        <v>0</v>
      </c>
      <c r="BG529" s="164">
        <f>IF(N529="zákl. přenesená",J529,0)</f>
        <v>0</v>
      </c>
      <c r="BH529" s="164">
        <f>IF(N529="sníž. přenesená",J529,0)</f>
        <v>0</v>
      </c>
      <c r="BI529" s="164">
        <f>IF(N529="nulová",J529,0)</f>
        <v>0</v>
      </c>
      <c r="BJ529" s="18" t="s">
        <v>83</v>
      </c>
      <c r="BK529" s="164">
        <f>ROUND(I529*H529,2)</f>
        <v>0</v>
      </c>
      <c r="BL529" s="18" t="s">
        <v>165</v>
      </c>
      <c r="BM529" s="163" t="s">
        <v>1135</v>
      </c>
    </row>
    <row r="530" spans="2:51" s="13" customFormat="1" ht="11.25">
      <c r="B530" s="165"/>
      <c r="D530" s="166" t="s">
        <v>167</v>
      </c>
      <c r="E530" s="167" t="s">
        <v>1</v>
      </c>
      <c r="F530" s="168" t="s">
        <v>1136</v>
      </c>
      <c r="H530" s="169">
        <v>408.25</v>
      </c>
      <c r="I530" s="170"/>
      <c r="L530" s="165"/>
      <c r="M530" s="171"/>
      <c r="N530" s="172"/>
      <c r="O530" s="172"/>
      <c r="P530" s="172"/>
      <c r="Q530" s="172"/>
      <c r="R530" s="172"/>
      <c r="S530" s="172"/>
      <c r="T530" s="173"/>
      <c r="AT530" s="167" t="s">
        <v>167</v>
      </c>
      <c r="AU530" s="167" t="s">
        <v>85</v>
      </c>
      <c r="AV530" s="13" t="s">
        <v>85</v>
      </c>
      <c r="AW530" s="13" t="s">
        <v>32</v>
      </c>
      <c r="AX530" s="13" t="s">
        <v>76</v>
      </c>
      <c r="AY530" s="167" t="s">
        <v>159</v>
      </c>
    </row>
    <row r="531" spans="2:51" s="13" customFormat="1" ht="11.25">
      <c r="B531" s="165"/>
      <c r="D531" s="166" t="s">
        <v>167</v>
      </c>
      <c r="E531" s="167" t="s">
        <v>1</v>
      </c>
      <c r="F531" s="168" t="s">
        <v>1137</v>
      </c>
      <c r="H531" s="169">
        <v>12.5</v>
      </c>
      <c r="I531" s="170"/>
      <c r="L531" s="165"/>
      <c r="M531" s="171"/>
      <c r="N531" s="172"/>
      <c r="O531" s="172"/>
      <c r="P531" s="172"/>
      <c r="Q531" s="172"/>
      <c r="R531" s="172"/>
      <c r="S531" s="172"/>
      <c r="T531" s="173"/>
      <c r="AT531" s="167" t="s">
        <v>167</v>
      </c>
      <c r="AU531" s="167" t="s">
        <v>85</v>
      </c>
      <c r="AV531" s="13" t="s">
        <v>85</v>
      </c>
      <c r="AW531" s="13" t="s">
        <v>32</v>
      </c>
      <c r="AX531" s="13" t="s">
        <v>76</v>
      </c>
      <c r="AY531" s="167" t="s">
        <v>159</v>
      </c>
    </row>
    <row r="532" spans="2:51" s="13" customFormat="1" ht="11.25">
      <c r="B532" s="165"/>
      <c r="D532" s="166" t="s">
        <v>167</v>
      </c>
      <c r="E532" s="167" t="s">
        <v>1</v>
      </c>
      <c r="F532" s="168" t="s">
        <v>1138</v>
      </c>
      <c r="H532" s="169">
        <v>7.55</v>
      </c>
      <c r="I532" s="170"/>
      <c r="L532" s="165"/>
      <c r="M532" s="171"/>
      <c r="N532" s="172"/>
      <c r="O532" s="172"/>
      <c r="P532" s="172"/>
      <c r="Q532" s="172"/>
      <c r="R532" s="172"/>
      <c r="S532" s="172"/>
      <c r="T532" s="173"/>
      <c r="AT532" s="167" t="s">
        <v>167</v>
      </c>
      <c r="AU532" s="167" t="s">
        <v>85</v>
      </c>
      <c r="AV532" s="13" t="s">
        <v>85</v>
      </c>
      <c r="AW532" s="13" t="s">
        <v>32</v>
      </c>
      <c r="AX532" s="13" t="s">
        <v>76</v>
      </c>
      <c r="AY532" s="167" t="s">
        <v>159</v>
      </c>
    </row>
    <row r="533" spans="2:51" s="13" customFormat="1" ht="11.25">
      <c r="B533" s="165"/>
      <c r="D533" s="166" t="s">
        <v>167</v>
      </c>
      <c r="E533" s="167" t="s">
        <v>1</v>
      </c>
      <c r="F533" s="168" t="s">
        <v>1139</v>
      </c>
      <c r="H533" s="169">
        <v>62.05</v>
      </c>
      <c r="I533" s="170"/>
      <c r="L533" s="165"/>
      <c r="M533" s="171"/>
      <c r="N533" s="172"/>
      <c r="O533" s="172"/>
      <c r="P533" s="172"/>
      <c r="Q533" s="172"/>
      <c r="R533" s="172"/>
      <c r="S533" s="172"/>
      <c r="T533" s="173"/>
      <c r="AT533" s="167" t="s">
        <v>167</v>
      </c>
      <c r="AU533" s="167" t="s">
        <v>85</v>
      </c>
      <c r="AV533" s="13" t="s">
        <v>85</v>
      </c>
      <c r="AW533" s="13" t="s">
        <v>32</v>
      </c>
      <c r="AX533" s="13" t="s">
        <v>76</v>
      </c>
      <c r="AY533" s="167" t="s">
        <v>159</v>
      </c>
    </row>
    <row r="534" spans="2:51" s="13" customFormat="1" ht="11.25">
      <c r="B534" s="165"/>
      <c r="D534" s="166" t="s">
        <v>167</v>
      </c>
      <c r="E534" s="167" t="s">
        <v>1</v>
      </c>
      <c r="F534" s="168" t="s">
        <v>1140</v>
      </c>
      <c r="H534" s="169">
        <v>20.65</v>
      </c>
      <c r="I534" s="170"/>
      <c r="L534" s="165"/>
      <c r="M534" s="171"/>
      <c r="N534" s="172"/>
      <c r="O534" s="172"/>
      <c r="P534" s="172"/>
      <c r="Q534" s="172"/>
      <c r="R534" s="172"/>
      <c r="S534" s="172"/>
      <c r="T534" s="173"/>
      <c r="AT534" s="167" t="s">
        <v>167</v>
      </c>
      <c r="AU534" s="167" t="s">
        <v>85</v>
      </c>
      <c r="AV534" s="13" t="s">
        <v>85</v>
      </c>
      <c r="AW534" s="13" t="s">
        <v>32</v>
      </c>
      <c r="AX534" s="13" t="s">
        <v>76</v>
      </c>
      <c r="AY534" s="167" t="s">
        <v>159</v>
      </c>
    </row>
    <row r="535" spans="2:51" s="13" customFormat="1" ht="11.25">
      <c r="B535" s="165"/>
      <c r="D535" s="166" t="s">
        <v>167</v>
      </c>
      <c r="E535" s="167" t="s">
        <v>1</v>
      </c>
      <c r="F535" s="168" t="s">
        <v>1141</v>
      </c>
      <c r="H535" s="169">
        <v>9.7</v>
      </c>
      <c r="I535" s="170"/>
      <c r="L535" s="165"/>
      <c r="M535" s="171"/>
      <c r="N535" s="172"/>
      <c r="O535" s="172"/>
      <c r="P535" s="172"/>
      <c r="Q535" s="172"/>
      <c r="R535" s="172"/>
      <c r="S535" s="172"/>
      <c r="T535" s="173"/>
      <c r="AT535" s="167" t="s">
        <v>167</v>
      </c>
      <c r="AU535" s="167" t="s">
        <v>85</v>
      </c>
      <c r="AV535" s="13" t="s">
        <v>85</v>
      </c>
      <c r="AW535" s="13" t="s">
        <v>32</v>
      </c>
      <c r="AX535" s="13" t="s">
        <v>76</v>
      </c>
      <c r="AY535" s="167" t="s">
        <v>159</v>
      </c>
    </row>
    <row r="536" spans="2:51" s="14" customFormat="1" ht="11.25">
      <c r="B536" s="174"/>
      <c r="D536" s="166" t="s">
        <v>167</v>
      </c>
      <c r="E536" s="175" t="s">
        <v>1</v>
      </c>
      <c r="F536" s="176" t="s">
        <v>227</v>
      </c>
      <c r="H536" s="177">
        <v>520.7</v>
      </c>
      <c r="I536" s="178"/>
      <c r="L536" s="174"/>
      <c r="M536" s="179"/>
      <c r="N536" s="180"/>
      <c r="O536" s="180"/>
      <c r="P536" s="180"/>
      <c r="Q536" s="180"/>
      <c r="R536" s="180"/>
      <c r="S536" s="180"/>
      <c r="T536" s="181"/>
      <c r="AT536" s="175" t="s">
        <v>167</v>
      </c>
      <c r="AU536" s="175" t="s">
        <v>85</v>
      </c>
      <c r="AV536" s="14" t="s">
        <v>165</v>
      </c>
      <c r="AW536" s="14" t="s">
        <v>32</v>
      </c>
      <c r="AX536" s="14" t="s">
        <v>83</v>
      </c>
      <c r="AY536" s="175" t="s">
        <v>159</v>
      </c>
    </row>
    <row r="537" spans="1:65" s="2" customFormat="1" ht="24.2" customHeight="1">
      <c r="A537" s="33"/>
      <c r="B537" s="150"/>
      <c r="C537" s="151" t="s">
        <v>1142</v>
      </c>
      <c r="D537" s="151" t="s">
        <v>161</v>
      </c>
      <c r="E537" s="152" t="s">
        <v>1143</v>
      </c>
      <c r="F537" s="153" t="s">
        <v>1144</v>
      </c>
      <c r="G537" s="154" t="s">
        <v>164</v>
      </c>
      <c r="H537" s="155">
        <v>1.171</v>
      </c>
      <c r="I537" s="156"/>
      <c r="J537" s="157">
        <f>ROUND(I537*H537,2)</f>
        <v>0</v>
      </c>
      <c r="K537" s="158"/>
      <c r="L537" s="34"/>
      <c r="M537" s="159" t="s">
        <v>1</v>
      </c>
      <c r="N537" s="160" t="s">
        <v>41</v>
      </c>
      <c r="O537" s="59"/>
      <c r="P537" s="161">
        <f>O537*H537</f>
        <v>0</v>
      </c>
      <c r="Q537" s="161">
        <v>0.02048</v>
      </c>
      <c r="R537" s="161">
        <f>Q537*H537</f>
        <v>0.023982080000000003</v>
      </c>
      <c r="S537" s="161">
        <v>0</v>
      </c>
      <c r="T537" s="162">
        <f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63" t="s">
        <v>165</v>
      </c>
      <c r="AT537" s="163" t="s">
        <v>161</v>
      </c>
      <c r="AU537" s="163" t="s">
        <v>85</v>
      </c>
      <c r="AY537" s="18" t="s">
        <v>159</v>
      </c>
      <c r="BE537" s="164">
        <f>IF(N537="základní",J537,0)</f>
        <v>0</v>
      </c>
      <c r="BF537" s="164">
        <f>IF(N537="snížená",J537,0)</f>
        <v>0</v>
      </c>
      <c r="BG537" s="164">
        <f>IF(N537="zákl. přenesená",J537,0)</f>
        <v>0</v>
      </c>
      <c r="BH537" s="164">
        <f>IF(N537="sníž. přenesená",J537,0)</f>
        <v>0</v>
      </c>
      <c r="BI537" s="164">
        <f>IF(N537="nulová",J537,0)</f>
        <v>0</v>
      </c>
      <c r="BJ537" s="18" t="s">
        <v>83</v>
      </c>
      <c r="BK537" s="164">
        <f>ROUND(I537*H537,2)</f>
        <v>0</v>
      </c>
      <c r="BL537" s="18" t="s">
        <v>165</v>
      </c>
      <c r="BM537" s="163" t="s">
        <v>1145</v>
      </c>
    </row>
    <row r="538" spans="2:51" s="15" customFormat="1" ht="11.25">
      <c r="B538" s="202"/>
      <c r="D538" s="166" t="s">
        <v>167</v>
      </c>
      <c r="E538" s="203" t="s">
        <v>1</v>
      </c>
      <c r="F538" s="204" t="s">
        <v>1146</v>
      </c>
      <c r="H538" s="203" t="s">
        <v>1</v>
      </c>
      <c r="I538" s="205"/>
      <c r="L538" s="202"/>
      <c r="M538" s="206"/>
      <c r="N538" s="207"/>
      <c r="O538" s="207"/>
      <c r="P538" s="207"/>
      <c r="Q538" s="207"/>
      <c r="R538" s="207"/>
      <c r="S538" s="207"/>
      <c r="T538" s="208"/>
      <c r="AT538" s="203" t="s">
        <v>167</v>
      </c>
      <c r="AU538" s="203" t="s">
        <v>85</v>
      </c>
      <c r="AV538" s="15" t="s">
        <v>83</v>
      </c>
      <c r="AW538" s="15" t="s">
        <v>32</v>
      </c>
      <c r="AX538" s="15" t="s">
        <v>76</v>
      </c>
      <c r="AY538" s="203" t="s">
        <v>159</v>
      </c>
    </row>
    <row r="539" spans="2:51" s="13" customFormat="1" ht="11.25">
      <c r="B539" s="165"/>
      <c r="D539" s="166" t="s">
        <v>167</v>
      </c>
      <c r="E539" s="167" t="s">
        <v>1</v>
      </c>
      <c r="F539" s="168" t="s">
        <v>1147</v>
      </c>
      <c r="H539" s="169">
        <v>0.296</v>
      </c>
      <c r="I539" s="170"/>
      <c r="L539" s="165"/>
      <c r="M539" s="171"/>
      <c r="N539" s="172"/>
      <c r="O539" s="172"/>
      <c r="P539" s="172"/>
      <c r="Q539" s="172"/>
      <c r="R539" s="172"/>
      <c r="S539" s="172"/>
      <c r="T539" s="173"/>
      <c r="AT539" s="167" t="s">
        <v>167</v>
      </c>
      <c r="AU539" s="167" t="s">
        <v>85</v>
      </c>
      <c r="AV539" s="13" t="s">
        <v>85</v>
      </c>
      <c r="AW539" s="13" t="s">
        <v>32</v>
      </c>
      <c r="AX539" s="13" t="s">
        <v>76</v>
      </c>
      <c r="AY539" s="167" t="s">
        <v>159</v>
      </c>
    </row>
    <row r="540" spans="2:51" s="13" customFormat="1" ht="11.25">
      <c r="B540" s="165"/>
      <c r="D540" s="166" t="s">
        <v>167</v>
      </c>
      <c r="E540" s="167" t="s">
        <v>1</v>
      </c>
      <c r="F540" s="168" t="s">
        <v>1148</v>
      </c>
      <c r="H540" s="169">
        <v>0.875</v>
      </c>
      <c r="I540" s="170"/>
      <c r="L540" s="165"/>
      <c r="M540" s="171"/>
      <c r="N540" s="172"/>
      <c r="O540" s="172"/>
      <c r="P540" s="172"/>
      <c r="Q540" s="172"/>
      <c r="R540" s="172"/>
      <c r="S540" s="172"/>
      <c r="T540" s="173"/>
      <c r="AT540" s="167" t="s">
        <v>167</v>
      </c>
      <c r="AU540" s="167" t="s">
        <v>85</v>
      </c>
      <c r="AV540" s="13" t="s">
        <v>85</v>
      </c>
      <c r="AW540" s="13" t="s">
        <v>32</v>
      </c>
      <c r="AX540" s="13" t="s">
        <v>76</v>
      </c>
      <c r="AY540" s="167" t="s">
        <v>159</v>
      </c>
    </row>
    <row r="541" spans="2:51" s="14" customFormat="1" ht="11.25">
      <c r="B541" s="174"/>
      <c r="D541" s="166" t="s">
        <v>167</v>
      </c>
      <c r="E541" s="175" t="s">
        <v>1</v>
      </c>
      <c r="F541" s="176" t="s">
        <v>227</v>
      </c>
      <c r="H541" s="177">
        <v>1.171</v>
      </c>
      <c r="I541" s="178"/>
      <c r="L541" s="174"/>
      <c r="M541" s="179"/>
      <c r="N541" s="180"/>
      <c r="O541" s="180"/>
      <c r="P541" s="180"/>
      <c r="Q541" s="180"/>
      <c r="R541" s="180"/>
      <c r="S541" s="180"/>
      <c r="T541" s="181"/>
      <c r="AT541" s="175" t="s">
        <v>167</v>
      </c>
      <c r="AU541" s="175" t="s">
        <v>85</v>
      </c>
      <c r="AV541" s="14" t="s">
        <v>165</v>
      </c>
      <c r="AW541" s="14" t="s">
        <v>32</v>
      </c>
      <c r="AX541" s="14" t="s">
        <v>83</v>
      </c>
      <c r="AY541" s="175" t="s">
        <v>159</v>
      </c>
    </row>
    <row r="542" spans="1:65" s="2" customFormat="1" ht="21.75" customHeight="1">
      <c r="A542" s="33"/>
      <c r="B542" s="150"/>
      <c r="C542" s="151" t="s">
        <v>1149</v>
      </c>
      <c r="D542" s="151" t="s">
        <v>161</v>
      </c>
      <c r="E542" s="152" t="s">
        <v>1150</v>
      </c>
      <c r="F542" s="153" t="s">
        <v>1151</v>
      </c>
      <c r="G542" s="154" t="s">
        <v>164</v>
      </c>
      <c r="H542" s="155">
        <v>0.24</v>
      </c>
      <c r="I542" s="156"/>
      <c r="J542" s="157">
        <f>ROUND(I542*H542,2)</f>
        <v>0</v>
      </c>
      <c r="K542" s="158"/>
      <c r="L542" s="34"/>
      <c r="M542" s="159" t="s">
        <v>1</v>
      </c>
      <c r="N542" s="160" t="s">
        <v>41</v>
      </c>
      <c r="O542" s="59"/>
      <c r="P542" s="161">
        <f>O542*H542</f>
        <v>0</v>
      </c>
      <c r="Q542" s="161">
        <v>0.04</v>
      </c>
      <c r="R542" s="161">
        <f>Q542*H542</f>
        <v>0.0096</v>
      </c>
      <c r="S542" s="161">
        <v>0</v>
      </c>
      <c r="T542" s="162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63" t="s">
        <v>165</v>
      </c>
      <c r="AT542" s="163" t="s">
        <v>161</v>
      </c>
      <c r="AU542" s="163" t="s">
        <v>85</v>
      </c>
      <c r="AY542" s="18" t="s">
        <v>159</v>
      </c>
      <c r="BE542" s="164">
        <f>IF(N542="základní",J542,0)</f>
        <v>0</v>
      </c>
      <c r="BF542" s="164">
        <f>IF(N542="snížená",J542,0)</f>
        <v>0</v>
      </c>
      <c r="BG542" s="164">
        <f>IF(N542="zákl. přenesená",J542,0)</f>
        <v>0</v>
      </c>
      <c r="BH542" s="164">
        <f>IF(N542="sníž. přenesená",J542,0)</f>
        <v>0</v>
      </c>
      <c r="BI542" s="164">
        <f>IF(N542="nulová",J542,0)</f>
        <v>0</v>
      </c>
      <c r="BJ542" s="18" t="s">
        <v>83</v>
      </c>
      <c r="BK542" s="164">
        <f>ROUND(I542*H542,2)</f>
        <v>0</v>
      </c>
      <c r="BL542" s="18" t="s">
        <v>165</v>
      </c>
      <c r="BM542" s="163" t="s">
        <v>1152</v>
      </c>
    </row>
    <row r="543" spans="2:51" s="13" customFormat="1" ht="11.25">
      <c r="B543" s="165"/>
      <c r="D543" s="166" t="s">
        <v>167</v>
      </c>
      <c r="E543" s="167" t="s">
        <v>1</v>
      </c>
      <c r="F543" s="168" t="s">
        <v>1153</v>
      </c>
      <c r="H543" s="169">
        <v>0.24</v>
      </c>
      <c r="I543" s="170"/>
      <c r="L543" s="165"/>
      <c r="M543" s="171"/>
      <c r="N543" s="172"/>
      <c r="O543" s="172"/>
      <c r="P543" s="172"/>
      <c r="Q543" s="172"/>
      <c r="R543" s="172"/>
      <c r="S543" s="172"/>
      <c r="T543" s="173"/>
      <c r="AT543" s="167" t="s">
        <v>167</v>
      </c>
      <c r="AU543" s="167" t="s">
        <v>85</v>
      </c>
      <c r="AV543" s="13" t="s">
        <v>85</v>
      </c>
      <c r="AW543" s="13" t="s">
        <v>32</v>
      </c>
      <c r="AX543" s="13" t="s">
        <v>83</v>
      </c>
      <c r="AY543" s="167" t="s">
        <v>159</v>
      </c>
    </row>
    <row r="544" spans="1:65" s="2" customFormat="1" ht="24.2" customHeight="1">
      <c r="A544" s="33"/>
      <c r="B544" s="150"/>
      <c r="C544" s="151" t="s">
        <v>1154</v>
      </c>
      <c r="D544" s="151" t="s">
        <v>161</v>
      </c>
      <c r="E544" s="152" t="s">
        <v>1155</v>
      </c>
      <c r="F544" s="153" t="s">
        <v>1156</v>
      </c>
      <c r="G544" s="154" t="s">
        <v>164</v>
      </c>
      <c r="H544" s="155">
        <v>1924.882</v>
      </c>
      <c r="I544" s="156"/>
      <c r="J544" s="157">
        <f>ROUND(I544*H544,2)</f>
        <v>0</v>
      </c>
      <c r="K544" s="158"/>
      <c r="L544" s="34"/>
      <c r="M544" s="159" t="s">
        <v>1</v>
      </c>
      <c r="N544" s="160" t="s">
        <v>41</v>
      </c>
      <c r="O544" s="59"/>
      <c r="P544" s="161">
        <f>O544*H544</f>
        <v>0</v>
      </c>
      <c r="Q544" s="161">
        <v>0.00438</v>
      </c>
      <c r="R544" s="161">
        <f>Q544*H544</f>
        <v>8.43098316</v>
      </c>
      <c r="S544" s="161">
        <v>0</v>
      </c>
      <c r="T544" s="162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63" t="s">
        <v>165</v>
      </c>
      <c r="AT544" s="163" t="s">
        <v>161</v>
      </c>
      <c r="AU544" s="163" t="s">
        <v>85</v>
      </c>
      <c r="AY544" s="18" t="s">
        <v>159</v>
      </c>
      <c r="BE544" s="164">
        <f>IF(N544="základní",J544,0)</f>
        <v>0</v>
      </c>
      <c r="BF544" s="164">
        <f>IF(N544="snížená",J544,0)</f>
        <v>0</v>
      </c>
      <c r="BG544" s="164">
        <f>IF(N544="zákl. přenesená",J544,0)</f>
        <v>0</v>
      </c>
      <c r="BH544" s="164">
        <f>IF(N544="sníž. přenesená",J544,0)</f>
        <v>0</v>
      </c>
      <c r="BI544" s="164">
        <f>IF(N544="nulová",J544,0)</f>
        <v>0</v>
      </c>
      <c r="BJ544" s="18" t="s">
        <v>83</v>
      </c>
      <c r="BK544" s="164">
        <f>ROUND(I544*H544,2)</f>
        <v>0</v>
      </c>
      <c r="BL544" s="18" t="s">
        <v>165</v>
      </c>
      <c r="BM544" s="163" t="s">
        <v>1157</v>
      </c>
    </row>
    <row r="545" spans="2:51" s="13" customFormat="1" ht="11.25">
      <c r="B545" s="165"/>
      <c r="D545" s="166" t="s">
        <v>167</v>
      </c>
      <c r="E545" s="167" t="s">
        <v>1</v>
      </c>
      <c r="F545" s="168" t="s">
        <v>1158</v>
      </c>
      <c r="H545" s="169">
        <v>200</v>
      </c>
      <c r="I545" s="170"/>
      <c r="L545" s="165"/>
      <c r="M545" s="171"/>
      <c r="N545" s="172"/>
      <c r="O545" s="172"/>
      <c r="P545" s="172"/>
      <c r="Q545" s="172"/>
      <c r="R545" s="172"/>
      <c r="S545" s="172"/>
      <c r="T545" s="173"/>
      <c r="AT545" s="167" t="s">
        <v>167</v>
      </c>
      <c r="AU545" s="167" t="s">
        <v>85</v>
      </c>
      <c r="AV545" s="13" t="s">
        <v>85</v>
      </c>
      <c r="AW545" s="13" t="s">
        <v>32</v>
      </c>
      <c r="AX545" s="13" t="s">
        <v>76</v>
      </c>
      <c r="AY545" s="167" t="s">
        <v>159</v>
      </c>
    </row>
    <row r="546" spans="2:51" s="13" customFormat="1" ht="11.25">
      <c r="B546" s="165"/>
      <c r="D546" s="166" t="s">
        <v>167</v>
      </c>
      <c r="E546" s="167" t="s">
        <v>1</v>
      </c>
      <c r="F546" s="168" t="s">
        <v>1159</v>
      </c>
      <c r="H546" s="169">
        <v>27.201</v>
      </c>
      <c r="I546" s="170"/>
      <c r="L546" s="165"/>
      <c r="M546" s="171"/>
      <c r="N546" s="172"/>
      <c r="O546" s="172"/>
      <c r="P546" s="172"/>
      <c r="Q546" s="172"/>
      <c r="R546" s="172"/>
      <c r="S546" s="172"/>
      <c r="T546" s="173"/>
      <c r="AT546" s="167" t="s">
        <v>167</v>
      </c>
      <c r="AU546" s="167" t="s">
        <v>85</v>
      </c>
      <c r="AV546" s="13" t="s">
        <v>85</v>
      </c>
      <c r="AW546" s="13" t="s">
        <v>32</v>
      </c>
      <c r="AX546" s="13" t="s">
        <v>76</v>
      </c>
      <c r="AY546" s="167" t="s">
        <v>159</v>
      </c>
    </row>
    <row r="547" spans="2:51" s="13" customFormat="1" ht="22.5">
      <c r="B547" s="165"/>
      <c r="D547" s="166" t="s">
        <v>167</v>
      </c>
      <c r="E547" s="167" t="s">
        <v>1</v>
      </c>
      <c r="F547" s="168" t="s">
        <v>1160</v>
      </c>
      <c r="H547" s="169">
        <v>38.865</v>
      </c>
      <c r="I547" s="170"/>
      <c r="L547" s="165"/>
      <c r="M547" s="171"/>
      <c r="N547" s="172"/>
      <c r="O547" s="172"/>
      <c r="P547" s="172"/>
      <c r="Q547" s="172"/>
      <c r="R547" s="172"/>
      <c r="S547" s="172"/>
      <c r="T547" s="173"/>
      <c r="AT547" s="167" t="s">
        <v>167</v>
      </c>
      <c r="AU547" s="167" t="s">
        <v>85</v>
      </c>
      <c r="AV547" s="13" t="s">
        <v>85</v>
      </c>
      <c r="AW547" s="13" t="s">
        <v>32</v>
      </c>
      <c r="AX547" s="13" t="s">
        <v>76</v>
      </c>
      <c r="AY547" s="167" t="s">
        <v>159</v>
      </c>
    </row>
    <row r="548" spans="2:51" s="13" customFormat="1" ht="22.5">
      <c r="B548" s="165"/>
      <c r="D548" s="166" t="s">
        <v>167</v>
      </c>
      <c r="E548" s="167" t="s">
        <v>1</v>
      </c>
      <c r="F548" s="168" t="s">
        <v>1161</v>
      </c>
      <c r="H548" s="169">
        <v>67.792</v>
      </c>
      <c r="I548" s="170"/>
      <c r="L548" s="165"/>
      <c r="M548" s="171"/>
      <c r="N548" s="172"/>
      <c r="O548" s="172"/>
      <c r="P548" s="172"/>
      <c r="Q548" s="172"/>
      <c r="R548" s="172"/>
      <c r="S548" s="172"/>
      <c r="T548" s="173"/>
      <c r="AT548" s="167" t="s">
        <v>167</v>
      </c>
      <c r="AU548" s="167" t="s">
        <v>85</v>
      </c>
      <c r="AV548" s="13" t="s">
        <v>85</v>
      </c>
      <c r="AW548" s="13" t="s">
        <v>32</v>
      </c>
      <c r="AX548" s="13" t="s">
        <v>76</v>
      </c>
      <c r="AY548" s="167" t="s">
        <v>159</v>
      </c>
    </row>
    <row r="549" spans="2:51" s="13" customFormat="1" ht="11.25">
      <c r="B549" s="165"/>
      <c r="D549" s="166" t="s">
        <v>167</v>
      </c>
      <c r="E549" s="167" t="s">
        <v>1</v>
      </c>
      <c r="F549" s="168" t="s">
        <v>1162</v>
      </c>
      <c r="H549" s="169">
        <v>4.234</v>
      </c>
      <c r="I549" s="170"/>
      <c r="L549" s="165"/>
      <c r="M549" s="171"/>
      <c r="N549" s="172"/>
      <c r="O549" s="172"/>
      <c r="P549" s="172"/>
      <c r="Q549" s="172"/>
      <c r="R549" s="172"/>
      <c r="S549" s="172"/>
      <c r="T549" s="173"/>
      <c r="AT549" s="167" t="s">
        <v>167</v>
      </c>
      <c r="AU549" s="167" t="s">
        <v>85</v>
      </c>
      <c r="AV549" s="13" t="s">
        <v>85</v>
      </c>
      <c r="AW549" s="13" t="s">
        <v>32</v>
      </c>
      <c r="AX549" s="13" t="s">
        <v>76</v>
      </c>
      <c r="AY549" s="167" t="s">
        <v>159</v>
      </c>
    </row>
    <row r="550" spans="2:51" s="13" customFormat="1" ht="45">
      <c r="B550" s="165"/>
      <c r="D550" s="166" t="s">
        <v>167</v>
      </c>
      <c r="E550" s="167" t="s">
        <v>1</v>
      </c>
      <c r="F550" s="168" t="s">
        <v>1163</v>
      </c>
      <c r="H550" s="169">
        <v>124.082</v>
      </c>
      <c r="I550" s="170"/>
      <c r="L550" s="165"/>
      <c r="M550" s="171"/>
      <c r="N550" s="172"/>
      <c r="O550" s="172"/>
      <c r="P550" s="172"/>
      <c r="Q550" s="172"/>
      <c r="R550" s="172"/>
      <c r="S550" s="172"/>
      <c r="T550" s="173"/>
      <c r="AT550" s="167" t="s">
        <v>167</v>
      </c>
      <c r="AU550" s="167" t="s">
        <v>85</v>
      </c>
      <c r="AV550" s="13" t="s">
        <v>85</v>
      </c>
      <c r="AW550" s="13" t="s">
        <v>32</v>
      </c>
      <c r="AX550" s="13" t="s">
        <v>76</v>
      </c>
      <c r="AY550" s="167" t="s">
        <v>159</v>
      </c>
    </row>
    <row r="551" spans="2:51" s="13" customFormat="1" ht="11.25">
      <c r="B551" s="165"/>
      <c r="D551" s="166" t="s">
        <v>167</v>
      </c>
      <c r="E551" s="167" t="s">
        <v>1</v>
      </c>
      <c r="F551" s="168" t="s">
        <v>1164</v>
      </c>
      <c r="H551" s="169">
        <v>56.231</v>
      </c>
      <c r="I551" s="170"/>
      <c r="L551" s="165"/>
      <c r="M551" s="171"/>
      <c r="N551" s="172"/>
      <c r="O551" s="172"/>
      <c r="P551" s="172"/>
      <c r="Q551" s="172"/>
      <c r="R551" s="172"/>
      <c r="S551" s="172"/>
      <c r="T551" s="173"/>
      <c r="AT551" s="167" t="s">
        <v>167</v>
      </c>
      <c r="AU551" s="167" t="s">
        <v>85</v>
      </c>
      <c r="AV551" s="13" t="s">
        <v>85</v>
      </c>
      <c r="AW551" s="13" t="s">
        <v>32</v>
      </c>
      <c r="AX551" s="13" t="s">
        <v>76</v>
      </c>
      <c r="AY551" s="167" t="s">
        <v>159</v>
      </c>
    </row>
    <row r="552" spans="2:51" s="13" customFormat="1" ht="11.25">
      <c r="B552" s="165"/>
      <c r="D552" s="166" t="s">
        <v>167</v>
      </c>
      <c r="E552" s="167" t="s">
        <v>1</v>
      </c>
      <c r="F552" s="168" t="s">
        <v>1165</v>
      </c>
      <c r="H552" s="169">
        <v>39.005</v>
      </c>
      <c r="I552" s="170"/>
      <c r="L552" s="165"/>
      <c r="M552" s="171"/>
      <c r="N552" s="172"/>
      <c r="O552" s="172"/>
      <c r="P552" s="172"/>
      <c r="Q552" s="172"/>
      <c r="R552" s="172"/>
      <c r="S552" s="172"/>
      <c r="T552" s="173"/>
      <c r="AT552" s="167" t="s">
        <v>167</v>
      </c>
      <c r="AU552" s="167" t="s">
        <v>85</v>
      </c>
      <c r="AV552" s="13" t="s">
        <v>85</v>
      </c>
      <c r="AW552" s="13" t="s">
        <v>32</v>
      </c>
      <c r="AX552" s="13" t="s">
        <v>76</v>
      </c>
      <c r="AY552" s="167" t="s">
        <v>159</v>
      </c>
    </row>
    <row r="553" spans="2:51" s="13" customFormat="1" ht="11.25">
      <c r="B553" s="165"/>
      <c r="D553" s="166" t="s">
        <v>167</v>
      </c>
      <c r="E553" s="167" t="s">
        <v>1</v>
      </c>
      <c r="F553" s="168" t="s">
        <v>1166</v>
      </c>
      <c r="H553" s="169">
        <v>22.535</v>
      </c>
      <c r="I553" s="170"/>
      <c r="L553" s="165"/>
      <c r="M553" s="171"/>
      <c r="N553" s="172"/>
      <c r="O553" s="172"/>
      <c r="P553" s="172"/>
      <c r="Q553" s="172"/>
      <c r="R553" s="172"/>
      <c r="S553" s="172"/>
      <c r="T553" s="173"/>
      <c r="AT553" s="167" t="s">
        <v>167</v>
      </c>
      <c r="AU553" s="167" t="s">
        <v>85</v>
      </c>
      <c r="AV553" s="13" t="s">
        <v>85</v>
      </c>
      <c r="AW553" s="13" t="s">
        <v>32</v>
      </c>
      <c r="AX553" s="13" t="s">
        <v>76</v>
      </c>
      <c r="AY553" s="167" t="s">
        <v>159</v>
      </c>
    </row>
    <row r="554" spans="2:51" s="13" customFormat="1" ht="11.25">
      <c r="B554" s="165"/>
      <c r="D554" s="166" t="s">
        <v>167</v>
      </c>
      <c r="E554" s="167" t="s">
        <v>1</v>
      </c>
      <c r="F554" s="168" t="s">
        <v>1167</v>
      </c>
      <c r="H554" s="169">
        <v>56.549</v>
      </c>
      <c r="I554" s="170"/>
      <c r="L554" s="165"/>
      <c r="M554" s="171"/>
      <c r="N554" s="172"/>
      <c r="O554" s="172"/>
      <c r="P554" s="172"/>
      <c r="Q554" s="172"/>
      <c r="R554" s="172"/>
      <c r="S554" s="172"/>
      <c r="T554" s="173"/>
      <c r="AT554" s="167" t="s">
        <v>167</v>
      </c>
      <c r="AU554" s="167" t="s">
        <v>85</v>
      </c>
      <c r="AV554" s="13" t="s">
        <v>85</v>
      </c>
      <c r="AW554" s="13" t="s">
        <v>32</v>
      </c>
      <c r="AX554" s="13" t="s">
        <v>76</v>
      </c>
      <c r="AY554" s="167" t="s">
        <v>159</v>
      </c>
    </row>
    <row r="555" spans="2:51" s="13" customFormat="1" ht="11.25">
      <c r="B555" s="165"/>
      <c r="D555" s="166" t="s">
        <v>167</v>
      </c>
      <c r="E555" s="167" t="s">
        <v>1</v>
      </c>
      <c r="F555" s="168" t="s">
        <v>1168</v>
      </c>
      <c r="H555" s="169">
        <v>7.978</v>
      </c>
      <c r="I555" s="170"/>
      <c r="L555" s="165"/>
      <c r="M555" s="171"/>
      <c r="N555" s="172"/>
      <c r="O555" s="172"/>
      <c r="P555" s="172"/>
      <c r="Q555" s="172"/>
      <c r="R555" s="172"/>
      <c r="S555" s="172"/>
      <c r="T555" s="173"/>
      <c r="AT555" s="167" t="s">
        <v>167</v>
      </c>
      <c r="AU555" s="167" t="s">
        <v>85</v>
      </c>
      <c r="AV555" s="13" t="s">
        <v>85</v>
      </c>
      <c r="AW555" s="13" t="s">
        <v>32</v>
      </c>
      <c r="AX555" s="13" t="s">
        <v>76</v>
      </c>
      <c r="AY555" s="167" t="s">
        <v>159</v>
      </c>
    </row>
    <row r="556" spans="2:51" s="13" customFormat="1" ht="11.25">
      <c r="B556" s="165"/>
      <c r="D556" s="166" t="s">
        <v>167</v>
      </c>
      <c r="E556" s="167" t="s">
        <v>1</v>
      </c>
      <c r="F556" s="168" t="s">
        <v>1169</v>
      </c>
      <c r="H556" s="169">
        <v>27.833</v>
      </c>
      <c r="I556" s="170"/>
      <c r="L556" s="165"/>
      <c r="M556" s="171"/>
      <c r="N556" s="172"/>
      <c r="O556" s="172"/>
      <c r="P556" s="172"/>
      <c r="Q556" s="172"/>
      <c r="R556" s="172"/>
      <c r="S556" s="172"/>
      <c r="T556" s="173"/>
      <c r="AT556" s="167" t="s">
        <v>167</v>
      </c>
      <c r="AU556" s="167" t="s">
        <v>85</v>
      </c>
      <c r="AV556" s="13" t="s">
        <v>85</v>
      </c>
      <c r="AW556" s="13" t="s">
        <v>32</v>
      </c>
      <c r="AX556" s="13" t="s">
        <v>76</v>
      </c>
      <c r="AY556" s="167" t="s">
        <v>159</v>
      </c>
    </row>
    <row r="557" spans="2:51" s="13" customFormat="1" ht="11.25">
      <c r="B557" s="165"/>
      <c r="D557" s="166" t="s">
        <v>167</v>
      </c>
      <c r="E557" s="167" t="s">
        <v>1</v>
      </c>
      <c r="F557" s="168" t="s">
        <v>1170</v>
      </c>
      <c r="H557" s="169">
        <v>37.884</v>
      </c>
      <c r="I557" s="170"/>
      <c r="L557" s="165"/>
      <c r="M557" s="171"/>
      <c r="N557" s="172"/>
      <c r="O557" s="172"/>
      <c r="P557" s="172"/>
      <c r="Q557" s="172"/>
      <c r="R557" s="172"/>
      <c r="S557" s="172"/>
      <c r="T557" s="173"/>
      <c r="AT557" s="167" t="s">
        <v>167</v>
      </c>
      <c r="AU557" s="167" t="s">
        <v>85</v>
      </c>
      <c r="AV557" s="13" t="s">
        <v>85</v>
      </c>
      <c r="AW557" s="13" t="s">
        <v>32</v>
      </c>
      <c r="AX557" s="13" t="s">
        <v>76</v>
      </c>
      <c r="AY557" s="167" t="s">
        <v>159</v>
      </c>
    </row>
    <row r="558" spans="2:51" s="13" customFormat="1" ht="22.5">
      <c r="B558" s="165"/>
      <c r="D558" s="166" t="s">
        <v>167</v>
      </c>
      <c r="E558" s="167" t="s">
        <v>1</v>
      </c>
      <c r="F558" s="168" t="s">
        <v>1171</v>
      </c>
      <c r="H558" s="169">
        <v>8.822</v>
      </c>
      <c r="I558" s="170"/>
      <c r="L558" s="165"/>
      <c r="M558" s="171"/>
      <c r="N558" s="172"/>
      <c r="O558" s="172"/>
      <c r="P558" s="172"/>
      <c r="Q558" s="172"/>
      <c r="R558" s="172"/>
      <c r="S558" s="172"/>
      <c r="T558" s="173"/>
      <c r="AT558" s="167" t="s">
        <v>167</v>
      </c>
      <c r="AU558" s="167" t="s">
        <v>85</v>
      </c>
      <c r="AV558" s="13" t="s">
        <v>85</v>
      </c>
      <c r="AW558" s="13" t="s">
        <v>32</v>
      </c>
      <c r="AX558" s="13" t="s">
        <v>76</v>
      </c>
      <c r="AY558" s="167" t="s">
        <v>159</v>
      </c>
    </row>
    <row r="559" spans="2:51" s="13" customFormat="1" ht="11.25">
      <c r="B559" s="165"/>
      <c r="D559" s="166" t="s">
        <v>167</v>
      </c>
      <c r="E559" s="167" t="s">
        <v>1</v>
      </c>
      <c r="F559" s="168" t="s">
        <v>1172</v>
      </c>
      <c r="H559" s="169">
        <v>55.89</v>
      </c>
      <c r="I559" s="170"/>
      <c r="L559" s="165"/>
      <c r="M559" s="171"/>
      <c r="N559" s="172"/>
      <c r="O559" s="172"/>
      <c r="P559" s="172"/>
      <c r="Q559" s="172"/>
      <c r="R559" s="172"/>
      <c r="S559" s="172"/>
      <c r="T559" s="173"/>
      <c r="AT559" s="167" t="s">
        <v>167</v>
      </c>
      <c r="AU559" s="167" t="s">
        <v>85</v>
      </c>
      <c r="AV559" s="13" t="s">
        <v>85</v>
      </c>
      <c r="AW559" s="13" t="s">
        <v>32</v>
      </c>
      <c r="AX559" s="13" t="s">
        <v>76</v>
      </c>
      <c r="AY559" s="167" t="s">
        <v>159</v>
      </c>
    </row>
    <row r="560" spans="2:51" s="13" customFormat="1" ht="45">
      <c r="B560" s="165"/>
      <c r="D560" s="166" t="s">
        <v>167</v>
      </c>
      <c r="E560" s="167" t="s">
        <v>1</v>
      </c>
      <c r="F560" s="168" t="s">
        <v>1173</v>
      </c>
      <c r="H560" s="169">
        <v>89.792</v>
      </c>
      <c r="I560" s="170"/>
      <c r="L560" s="165"/>
      <c r="M560" s="171"/>
      <c r="N560" s="172"/>
      <c r="O560" s="172"/>
      <c r="P560" s="172"/>
      <c r="Q560" s="172"/>
      <c r="R560" s="172"/>
      <c r="S560" s="172"/>
      <c r="T560" s="173"/>
      <c r="AT560" s="167" t="s">
        <v>167</v>
      </c>
      <c r="AU560" s="167" t="s">
        <v>85</v>
      </c>
      <c r="AV560" s="13" t="s">
        <v>85</v>
      </c>
      <c r="AW560" s="13" t="s">
        <v>32</v>
      </c>
      <c r="AX560" s="13" t="s">
        <v>76</v>
      </c>
      <c r="AY560" s="167" t="s">
        <v>159</v>
      </c>
    </row>
    <row r="561" spans="2:51" s="13" customFormat="1" ht="11.25">
      <c r="B561" s="165"/>
      <c r="D561" s="166" t="s">
        <v>167</v>
      </c>
      <c r="E561" s="167" t="s">
        <v>1</v>
      </c>
      <c r="F561" s="168" t="s">
        <v>1174</v>
      </c>
      <c r="H561" s="169">
        <v>10.184</v>
      </c>
      <c r="I561" s="170"/>
      <c r="L561" s="165"/>
      <c r="M561" s="171"/>
      <c r="N561" s="172"/>
      <c r="O561" s="172"/>
      <c r="P561" s="172"/>
      <c r="Q561" s="172"/>
      <c r="R561" s="172"/>
      <c r="S561" s="172"/>
      <c r="T561" s="173"/>
      <c r="AT561" s="167" t="s">
        <v>167</v>
      </c>
      <c r="AU561" s="167" t="s">
        <v>85</v>
      </c>
      <c r="AV561" s="13" t="s">
        <v>85</v>
      </c>
      <c r="AW561" s="13" t="s">
        <v>32</v>
      </c>
      <c r="AX561" s="13" t="s">
        <v>76</v>
      </c>
      <c r="AY561" s="167" t="s">
        <v>159</v>
      </c>
    </row>
    <row r="562" spans="2:51" s="13" customFormat="1" ht="11.25">
      <c r="B562" s="165"/>
      <c r="D562" s="166" t="s">
        <v>167</v>
      </c>
      <c r="E562" s="167" t="s">
        <v>1</v>
      </c>
      <c r="F562" s="168" t="s">
        <v>1175</v>
      </c>
      <c r="H562" s="169">
        <v>57.224</v>
      </c>
      <c r="I562" s="170"/>
      <c r="L562" s="165"/>
      <c r="M562" s="171"/>
      <c r="N562" s="172"/>
      <c r="O562" s="172"/>
      <c r="P562" s="172"/>
      <c r="Q562" s="172"/>
      <c r="R562" s="172"/>
      <c r="S562" s="172"/>
      <c r="T562" s="173"/>
      <c r="AT562" s="167" t="s">
        <v>167</v>
      </c>
      <c r="AU562" s="167" t="s">
        <v>85</v>
      </c>
      <c r="AV562" s="13" t="s">
        <v>85</v>
      </c>
      <c r="AW562" s="13" t="s">
        <v>32</v>
      </c>
      <c r="AX562" s="13" t="s">
        <v>76</v>
      </c>
      <c r="AY562" s="167" t="s">
        <v>159</v>
      </c>
    </row>
    <row r="563" spans="2:51" s="13" customFormat="1" ht="11.25">
      <c r="B563" s="165"/>
      <c r="D563" s="166" t="s">
        <v>167</v>
      </c>
      <c r="E563" s="167" t="s">
        <v>1</v>
      </c>
      <c r="F563" s="168" t="s">
        <v>1176</v>
      </c>
      <c r="H563" s="169">
        <v>15.9</v>
      </c>
      <c r="I563" s="170"/>
      <c r="L563" s="165"/>
      <c r="M563" s="171"/>
      <c r="N563" s="172"/>
      <c r="O563" s="172"/>
      <c r="P563" s="172"/>
      <c r="Q563" s="172"/>
      <c r="R563" s="172"/>
      <c r="S563" s="172"/>
      <c r="T563" s="173"/>
      <c r="AT563" s="167" t="s">
        <v>167</v>
      </c>
      <c r="AU563" s="167" t="s">
        <v>85</v>
      </c>
      <c r="AV563" s="13" t="s">
        <v>85</v>
      </c>
      <c r="AW563" s="13" t="s">
        <v>32</v>
      </c>
      <c r="AX563" s="13" t="s">
        <v>76</v>
      </c>
      <c r="AY563" s="167" t="s">
        <v>159</v>
      </c>
    </row>
    <row r="564" spans="2:51" s="13" customFormat="1" ht="11.25">
      <c r="B564" s="165"/>
      <c r="D564" s="166" t="s">
        <v>167</v>
      </c>
      <c r="E564" s="167" t="s">
        <v>1</v>
      </c>
      <c r="F564" s="168" t="s">
        <v>1177</v>
      </c>
      <c r="H564" s="169">
        <v>15.674</v>
      </c>
      <c r="I564" s="170"/>
      <c r="L564" s="165"/>
      <c r="M564" s="171"/>
      <c r="N564" s="172"/>
      <c r="O564" s="172"/>
      <c r="P564" s="172"/>
      <c r="Q564" s="172"/>
      <c r="R564" s="172"/>
      <c r="S564" s="172"/>
      <c r="T564" s="173"/>
      <c r="AT564" s="167" t="s">
        <v>167</v>
      </c>
      <c r="AU564" s="167" t="s">
        <v>85</v>
      </c>
      <c r="AV564" s="13" t="s">
        <v>85</v>
      </c>
      <c r="AW564" s="13" t="s">
        <v>32</v>
      </c>
      <c r="AX564" s="13" t="s">
        <v>76</v>
      </c>
      <c r="AY564" s="167" t="s">
        <v>159</v>
      </c>
    </row>
    <row r="565" spans="2:51" s="13" customFormat="1" ht="11.25">
      <c r="B565" s="165"/>
      <c r="D565" s="166" t="s">
        <v>167</v>
      </c>
      <c r="E565" s="167" t="s">
        <v>1</v>
      </c>
      <c r="F565" s="168" t="s">
        <v>1178</v>
      </c>
      <c r="H565" s="169">
        <v>4.56</v>
      </c>
      <c r="I565" s="170"/>
      <c r="L565" s="165"/>
      <c r="M565" s="171"/>
      <c r="N565" s="172"/>
      <c r="O565" s="172"/>
      <c r="P565" s="172"/>
      <c r="Q565" s="172"/>
      <c r="R565" s="172"/>
      <c r="S565" s="172"/>
      <c r="T565" s="173"/>
      <c r="AT565" s="167" t="s">
        <v>167</v>
      </c>
      <c r="AU565" s="167" t="s">
        <v>85</v>
      </c>
      <c r="AV565" s="13" t="s">
        <v>85</v>
      </c>
      <c r="AW565" s="13" t="s">
        <v>32</v>
      </c>
      <c r="AX565" s="13" t="s">
        <v>76</v>
      </c>
      <c r="AY565" s="167" t="s">
        <v>159</v>
      </c>
    </row>
    <row r="566" spans="2:51" s="13" customFormat="1" ht="11.25">
      <c r="B566" s="165"/>
      <c r="D566" s="166" t="s">
        <v>167</v>
      </c>
      <c r="E566" s="167" t="s">
        <v>1</v>
      </c>
      <c r="F566" s="168" t="s">
        <v>1179</v>
      </c>
      <c r="H566" s="169">
        <v>10.8</v>
      </c>
      <c r="I566" s="170"/>
      <c r="L566" s="165"/>
      <c r="M566" s="171"/>
      <c r="N566" s="172"/>
      <c r="O566" s="172"/>
      <c r="P566" s="172"/>
      <c r="Q566" s="172"/>
      <c r="R566" s="172"/>
      <c r="S566" s="172"/>
      <c r="T566" s="173"/>
      <c r="AT566" s="167" t="s">
        <v>167</v>
      </c>
      <c r="AU566" s="167" t="s">
        <v>85</v>
      </c>
      <c r="AV566" s="13" t="s">
        <v>85</v>
      </c>
      <c r="AW566" s="13" t="s">
        <v>32</v>
      </c>
      <c r="AX566" s="13" t="s">
        <v>76</v>
      </c>
      <c r="AY566" s="167" t="s">
        <v>159</v>
      </c>
    </row>
    <row r="567" spans="2:51" s="13" customFormat="1" ht="22.5">
      <c r="B567" s="165"/>
      <c r="D567" s="166" t="s">
        <v>167</v>
      </c>
      <c r="E567" s="167" t="s">
        <v>1</v>
      </c>
      <c r="F567" s="168" t="s">
        <v>1180</v>
      </c>
      <c r="H567" s="169">
        <v>37.176</v>
      </c>
      <c r="I567" s="170"/>
      <c r="L567" s="165"/>
      <c r="M567" s="171"/>
      <c r="N567" s="172"/>
      <c r="O567" s="172"/>
      <c r="P567" s="172"/>
      <c r="Q567" s="172"/>
      <c r="R567" s="172"/>
      <c r="S567" s="172"/>
      <c r="T567" s="173"/>
      <c r="AT567" s="167" t="s">
        <v>167</v>
      </c>
      <c r="AU567" s="167" t="s">
        <v>85</v>
      </c>
      <c r="AV567" s="13" t="s">
        <v>85</v>
      </c>
      <c r="AW567" s="13" t="s">
        <v>32</v>
      </c>
      <c r="AX567" s="13" t="s">
        <v>76</v>
      </c>
      <c r="AY567" s="167" t="s">
        <v>159</v>
      </c>
    </row>
    <row r="568" spans="2:51" s="13" customFormat="1" ht="22.5">
      <c r="B568" s="165"/>
      <c r="D568" s="166" t="s">
        <v>167</v>
      </c>
      <c r="E568" s="167" t="s">
        <v>1</v>
      </c>
      <c r="F568" s="168" t="s">
        <v>1181</v>
      </c>
      <c r="H568" s="169">
        <v>33.545</v>
      </c>
      <c r="I568" s="170"/>
      <c r="L568" s="165"/>
      <c r="M568" s="171"/>
      <c r="N568" s="172"/>
      <c r="O568" s="172"/>
      <c r="P568" s="172"/>
      <c r="Q568" s="172"/>
      <c r="R568" s="172"/>
      <c r="S568" s="172"/>
      <c r="T568" s="173"/>
      <c r="AT568" s="167" t="s">
        <v>167</v>
      </c>
      <c r="AU568" s="167" t="s">
        <v>85</v>
      </c>
      <c r="AV568" s="13" t="s">
        <v>85</v>
      </c>
      <c r="AW568" s="13" t="s">
        <v>32</v>
      </c>
      <c r="AX568" s="13" t="s">
        <v>76</v>
      </c>
      <c r="AY568" s="167" t="s">
        <v>159</v>
      </c>
    </row>
    <row r="569" spans="2:51" s="13" customFormat="1" ht="33.75">
      <c r="B569" s="165"/>
      <c r="D569" s="166" t="s">
        <v>167</v>
      </c>
      <c r="E569" s="167" t="s">
        <v>1</v>
      </c>
      <c r="F569" s="168" t="s">
        <v>1182</v>
      </c>
      <c r="H569" s="169">
        <v>162.344</v>
      </c>
      <c r="I569" s="170"/>
      <c r="L569" s="165"/>
      <c r="M569" s="171"/>
      <c r="N569" s="172"/>
      <c r="O569" s="172"/>
      <c r="P569" s="172"/>
      <c r="Q569" s="172"/>
      <c r="R569" s="172"/>
      <c r="S569" s="172"/>
      <c r="T569" s="173"/>
      <c r="AT569" s="167" t="s">
        <v>167</v>
      </c>
      <c r="AU569" s="167" t="s">
        <v>85</v>
      </c>
      <c r="AV569" s="13" t="s">
        <v>85</v>
      </c>
      <c r="AW569" s="13" t="s">
        <v>32</v>
      </c>
      <c r="AX569" s="13" t="s">
        <v>76</v>
      </c>
      <c r="AY569" s="167" t="s">
        <v>159</v>
      </c>
    </row>
    <row r="570" spans="2:51" s="13" customFormat="1" ht="33.75">
      <c r="B570" s="165"/>
      <c r="D570" s="166" t="s">
        <v>167</v>
      </c>
      <c r="E570" s="167" t="s">
        <v>1</v>
      </c>
      <c r="F570" s="168" t="s">
        <v>1183</v>
      </c>
      <c r="H570" s="169">
        <v>134.239</v>
      </c>
      <c r="I570" s="170"/>
      <c r="L570" s="165"/>
      <c r="M570" s="171"/>
      <c r="N570" s="172"/>
      <c r="O570" s="172"/>
      <c r="P570" s="172"/>
      <c r="Q570" s="172"/>
      <c r="R570" s="172"/>
      <c r="S570" s="172"/>
      <c r="T570" s="173"/>
      <c r="AT570" s="167" t="s">
        <v>167</v>
      </c>
      <c r="AU570" s="167" t="s">
        <v>85</v>
      </c>
      <c r="AV570" s="13" t="s">
        <v>85</v>
      </c>
      <c r="AW570" s="13" t="s">
        <v>32</v>
      </c>
      <c r="AX570" s="13" t="s">
        <v>76</v>
      </c>
      <c r="AY570" s="167" t="s">
        <v>159</v>
      </c>
    </row>
    <row r="571" spans="2:51" s="13" customFormat="1" ht="22.5">
      <c r="B571" s="165"/>
      <c r="D571" s="166" t="s">
        <v>167</v>
      </c>
      <c r="E571" s="167" t="s">
        <v>1</v>
      </c>
      <c r="F571" s="168" t="s">
        <v>1184</v>
      </c>
      <c r="H571" s="169">
        <v>87.831</v>
      </c>
      <c r="I571" s="170"/>
      <c r="L571" s="165"/>
      <c r="M571" s="171"/>
      <c r="N571" s="172"/>
      <c r="O571" s="172"/>
      <c r="P571" s="172"/>
      <c r="Q571" s="172"/>
      <c r="R571" s="172"/>
      <c r="S571" s="172"/>
      <c r="T571" s="173"/>
      <c r="AT571" s="167" t="s">
        <v>167</v>
      </c>
      <c r="AU571" s="167" t="s">
        <v>85</v>
      </c>
      <c r="AV571" s="13" t="s">
        <v>85</v>
      </c>
      <c r="AW571" s="13" t="s">
        <v>32</v>
      </c>
      <c r="AX571" s="13" t="s">
        <v>76</v>
      </c>
      <c r="AY571" s="167" t="s">
        <v>159</v>
      </c>
    </row>
    <row r="572" spans="2:51" s="13" customFormat="1" ht="11.25">
      <c r="B572" s="165"/>
      <c r="D572" s="166" t="s">
        <v>167</v>
      </c>
      <c r="E572" s="167" t="s">
        <v>1</v>
      </c>
      <c r="F572" s="168" t="s">
        <v>1185</v>
      </c>
      <c r="H572" s="169">
        <v>9.17</v>
      </c>
      <c r="I572" s="170"/>
      <c r="L572" s="165"/>
      <c r="M572" s="171"/>
      <c r="N572" s="172"/>
      <c r="O572" s="172"/>
      <c r="P572" s="172"/>
      <c r="Q572" s="172"/>
      <c r="R572" s="172"/>
      <c r="S572" s="172"/>
      <c r="T572" s="173"/>
      <c r="AT572" s="167" t="s">
        <v>167</v>
      </c>
      <c r="AU572" s="167" t="s">
        <v>85</v>
      </c>
      <c r="AV572" s="13" t="s">
        <v>85</v>
      </c>
      <c r="AW572" s="13" t="s">
        <v>32</v>
      </c>
      <c r="AX572" s="13" t="s">
        <v>76</v>
      </c>
      <c r="AY572" s="167" t="s">
        <v>159</v>
      </c>
    </row>
    <row r="573" spans="2:51" s="13" customFormat="1" ht="11.25">
      <c r="B573" s="165"/>
      <c r="D573" s="166" t="s">
        <v>167</v>
      </c>
      <c r="E573" s="167" t="s">
        <v>1</v>
      </c>
      <c r="F573" s="168" t="s">
        <v>1186</v>
      </c>
      <c r="H573" s="169">
        <v>1.6</v>
      </c>
      <c r="I573" s="170"/>
      <c r="L573" s="165"/>
      <c r="M573" s="171"/>
      <c r="N573" s="172"/>
      <c r="O573" s="172"/>
      <c r="P573" s="172"/>
      <c r="Q573" s="172"/>
      <c r="R573" s="172"/>
      <c r="S573" s="172"/>
      <c r="T573" s="173"/>
      <c r="AT573" s="167" t="s">
        <v>167</v>
      </c>
      <c r="AU573" s="167" t="s">
        <v>85</v>
      </c>
      <c r="AV573" s="13" t="s">
        <v>85</v>
      </c>
      <c r="AW573" s="13" t="s">
        <v>32</v>
      </c>
      <c r="AX573" s="13" t="s">
        <v>76</v>
      </c>
      <c r="AY573" s="167" t="s">
        <v>159</v>
      </c>
    </row>
    <row r="574" spans="2:51" s="13" customFormat="1" ht="11.25">
      <c r="B574" s="165"/>
      <c r="D574" s="166" t="s">
        <v>167</v>
      </c>
      <c r="E574" s="167" t="s">
        <v>1</v>
      </c>
      <c r="F574" s="168" t="s">
        <v>1187</v>
      </c>
      <c r="H574" s="169">
        <v>6.27</v>
      </c>
      <c r="I574" s="170"/>
      <c r="L574" s="165"/>
      <c r="M574" s="171"/>
      <c r="N574" s="172"/>
      <c r="O574" s="172"/>
      <c r="P574" s="172"/>
      <c r="Q574" s="172"/>
      <c r="R574" s="172"/>
      <c r="S574" s="172"/>
      <c r="T574" s="173"/>
      <c r="AT574" s="167" t="s">
        <v>167</v>
      </c>
      <c r="AU574" s="167" t="s">
        <v>85</v>
      </c>
      <c r="AV574" s="13" t="s">
        <v>85</v>
      </c>
      <c r="AW574" s="13" t="s">
        <v>32</v>
      </c>
      <c r="AX574" s="13" t="s">
        <v>76</v>
      </c>
      <c r="AY574" s="167" t="s">
        <v>159</v>
      </c>
    </row>
    <row r="575" spans="2:51" s="13" customFormat="1" ht="11.25">
      <c r="B575" s="165"/>
      <c r="D575" s="166" t="s">
        <v>167</v>
      </c>
      <c r="E575" s="167" t="s">
        <v>1</v>
      </c>
      <c r="F575" s="168" t="s">
        <v>1188</v>
      </c>
      <c r="H575" s="169">
        <v>29.91</v>
      </c>
      <c r="I575" s="170"/>
      <c r="L575" s="165"/>
      <c r="M575" s="171"/>
      <c r="N575" s="172"/>
      <c r="O575" s="172"/>
      <c r="P575" s="172"/>
      <c r="Q575" s="172"/>
      <c r="R575" s="172"/>
      <c r="S575" s="172"/>
      <c r="T575" s="173"/>
      <c r="AT575" s="167" t="s">
        <v>167</v>
      </c>
      <c r="AU575" s="167" t="s">
        <v>85</v>
      </c>
      <c r="AV575" s="13" t="s">
        <v>85</v>
      </c>
      <c r="AW575" s="13" t="s">
        <v>32</v>
      </c>
      <c r="AX575" s="13" t="s">
        <v>76</v>
      </c>
      <c r="AY575" s="167" t="s">
        <v>159</v>
      </c>
    </row>
    <row r="576" spans="2:51" s="13" customFormat="1" ht="11.25">
      <c r="B576" s="165"/>
      <c r="D576" s="166" t="s">
        <v>167</v>
      </c>
      <c r="E576" s="167" t="s">
        <v>1</v>
      </c>
      <c r="F576" s="168" t="s">
        <v>1189</v>
      </c>
      <c r="H576" s="169">
        <v>74.64</v>
      </c>
      <c r="I576" s="170"/>
      <c r="L576" s="165"/>
      <c r="M576" s="171"/>
      <c r="N576" s="172"/>
      <c r="O576" s="172"/>
      <c r="P576" s="172"/>
      <c r="Q576" s="172"/>
      <c r="R576" s="172"/>
      <c r="S576" s="172"/>
      <c r="T576" s="173"/>
      <c r="AT576" s="167" t="s">
        <v>167</v>
      </c>
      <c r="AU576" s="167" t="s">
        <v>85</v>
      </c>
      <c r="AV576" s="13" t="s">
        <v>85</v>
      </c>
      <c r="AW576" s="13" t="s">
        <v>32</v>
      </c>
      <c r="AX576" s="13" t="s">
        <v>76</v>
      </c>
      <c r="AY576" s="167" t="s">
        <v>159</v>
      </c>
    </row>
    <row r="577" spans="2:51" s="13" customFormat="1" ht="11.25">
      <c r="B577" s="165"/>
      <c r="D577" s="166" t="s">
        <v>167</v>
      </c>
      <c r="E577" s="167" t="s">
        <v>1</v>
      </c>
      <c r="F577" s="168" t="s">
        <v>1190</v>
      </c>
      <c r="H577" s="169">
        <v>20.95</v>
      </c>
      <c r="I577" s="170"/>
      <c r="L577" s="165"/>
      <c r="M577" s="171"/>
      <c r="N577" s="172"/>
      <c r="O577" s="172"/>
      <c r="P577" s="172"/>
      <c r="Q577" s="172"/>
      <c r="R577" s="172"/>
      <c r="S577" s="172"/>
      <c r="T577" s="173"/>
      <c r="AT577" s="167" t="s">
        <v>167</v>
      </c>
      <c r="AU577" s="167" t="s">
        <v>85</v>
      </c>
      <c r="AV577" s="13" t="s">
        <v>85</v>
      </c>
      <c r="AW577" s="13" t="s">
        <v>32</v>
      </c>
      <c r="AX577" s="13" t="s">
        <v>76</v>
      </c>
      <c r="AY577" s="167" t="s">
        <v>159</v>
      </c>
    </row>
    <row r="578" spans="2:51" s="13" customFormat="1" ht="11.25">
      <c r="B578" s="165"/>
      <c r="D578" s="166" t="s">
        <v>167</v>
      </c>
      <c r="E578" s="167" t="s">
        <v>1</v>
      </c>
      <c r="F578" s="168" t="s">
        <v>1191</v>
      </c>
      <c r="H578" s="169">
        <v>7.17</v>
      </c>
      <c r="I578" s="170"/>
      <c r="L578" s="165"/>
      <c r="M578" s="171"/>
      <c r="N578" s="172"/>
      <c r="O578" s="172"/>
      <c r="P578" s="172"/>
      <c r="Q578" s="172"/>
      <c r="R578" s="172"/>
      <c r="S578" s="172"/>
      <c r="T578" s="173"/>
      <c r="AT578" s="167" t="s">
        <v>167</v>
      </c>
      <c r="AU578" s="167" t="s">
        <v>85</v>
      </c>
      <c r="AV578" s="13" t="s">
        <v>85</v>
      </c>
      <c r="AW578" s="13" t="s">
        <v>32</v>
      </c>
      <c r="AX578" s="13" t="s">
        <v>76</v>
      </c>
      <c r="AY578" s="167" t="s">
        <v>159</v>
      </c>
    </row>
    <row r="579" spans="2:51" s="13" customFormat="1" ht="11.25">
      <c r="B579" s="165"/>
      <c r="D579" s="166" t="s">
        <v>167</v>
      </c>
      <c r="E579" s="167" t="s">
        <v>1</v>
      </c>
      <c r="F579" s="168" t="s">
        <v>1192</v>
      </c>
      <c r="H579" s="169">
        <v>4.29</v>
      </c>
      <c r="I579" s="170"/>
      <c r="L579" s="165"/>
      <c r="M579" s="171"/>
      <c r="N579" s="172"/>
      <c r="O579" s="172"/>
      <c r="P579" s="172"/>
      <c r="Q579" s="172"/>
      <c r="R579" s="172"/>
      <c r="S579" s="172"/>
      <c r="T579" s="173"/>
      <c r="AT579" s="167" t="s">
        <v>167</v>
      </c>
      <c r="AU579" s="167" t="s">
        <v>85</v>
      </c>
      <c r="AV579" s="13" t="s">
        <v>85</v>
      </c>
      <c r="AW579" s="13" t="s">
        <v>32</v>
      </c>
      <c r="AX579" s="13" t="s">
        <v>76</v>
      </c>
      <c r="AY579" s="167" t="s">
        <v>159</v>
      </c>
    </row>
    <row r="580" spans="2:51" s="13" customFormat="1" ht="11.25">
      <c r="B580" s="165"/>
      <c r="D580" s="166" t="s">
        <v>167</v>
      </c>
      <c r="E580" s="167" t="s">
        <v>1</v>
      </c>
      <c r="F580" s="168" t="s">
        <v>1193</v>
      </c>
      <c r="H580" s="169">
        <v>6.213</v>
      </c>
      <c r="I580" s="170"/>
      <c r="L580" s="165"/>
      <c r="M580" s="171"/>
      <c r="N580" s="172"/>
      <c r="O580" s="172"/>
      <c r="P580" s="172"/>
      <c r="Q580" s="172"/>
      <c r="R580" s="172"/>
      <c r="S580" s="172"/>
      <c r="T580" s="173"/>
      <c r="AT580" s="167" t="s">
        <v>167</v>
      </c>
      <c r="AU580" s="167" t="s">
        <v>85</v>
      </c>
      <c r="AV580" s="13" t="s">
        <v>85</v>
      </c>
      <c r="AW580" s="13" t="s">
        <v>32</v>
      </c>
      <c r="AX580" s="13" t="s">
        <v>76</v>
      </c>
      <c r="AY580" s="167" t="s">
        <v>159</v>
      </c>
    </row>
    <row r="581" spans="2:51" s="13" customFormat="1" ht="33.75">
      <c r="B581" s="165"/>
      <c r="D581" s="166" t="s">
        <v>167</v>
      </c>
      <c r="E581" s="167" t="s">
        <v>1</v>
      </c>
      <c r="F581" s="168" t="s">
        <v>1194</v>
      </c>
      <c r="H581" s="169">
        <v>286.137</v>
      </c>
      <c r="I581" s="170"/>
      <c r="L581" s="165"/>
      <c r="M581" s="171"/>
      <c r="N581" s="172"/>
      <c r="O581" s="172"/>
      <c r="P581" s="172"/>
      <c r="Q581" s="172"/>
      <c r="R581" s="172"/>
      <c r="S581" s="172"/>
      <c r="T581" s="173"/>
      <c r="AT581" s="167" t="s">
        <v>167</v>
      </c>
      <c r="AU581" s="167" t="s">
        <v>85</v>
      </c>
      <c r="AV581" s="13" t="s">
        <v>85</v>
      </c>
      <c r="AW581" s="13" t="s">
        <v>32</v>
      </c>
      <c r="AX581" s="13" t="s">
        <v>76</v>
      </c>
      <c r="AY581" s="167" t="s">
        <v>159</v>
      </c>
    </row>
    <row r="582" spans="2:51" s="13" customFormat="1" ht="22.5">
      <c r="B582" s="165"/>
      <c r="D582" s="166" t="s">
        <v>167</v>
      </c>
      <c r="E582" s="167" t="s">
        <v>1</v>
      </c>
      <c r="F582" s="168" t="s">
        <v>1195</v>
      </c>
      <c r="H582" s="169">
        <v>44.362</v>
      </c>
      <c r="I582" s="170"/>
      <c r="L582" s="165"/>
      <c r="M582" s="171"/>
      <c r="N582" s="172"/>
      <c r="O582" s="172"/>
      <c r="P582" s="172"/>
      <c r="Q582" s="172"/>
      <c r="R582" s="172"/>
      <c r="S582" s="172"/>
      <c r="T582" s="173"/>
      <c r="AT582" s="167" t="s">
        <v>167</v>
      </c>
      <c r="AU582" s="167" t="s">
        <v>85</v>
      </c>
      <c r="AV582" s="13" t="s">
        <v>85</v>
      </c>
      <c r="AW582" s="13" t="s">
        <v>32</v>
      </c>
      <c r="AX582" s="13" t="s">
        <v>76</v>
      </c>
      <c r="AY582" s="167" t="s">
        <v>159</v>
      </c>
    </row>
    <row r="583" spans="2:51" s="14" customFormat="1" ht="11.25">
      <c r="B583" s="174"/>
      <c r="D583" s="166" t="s">
        <v>167</v>
      </c>
      <c r="E583" s="175" t="s">
        <v>1</v>
      </c>
      <c r="F583" s="176" t="s">
        <v>227</v>
      </c>
      <c r="H583" s="177">
        <v>1924.882</v>
      </c>
      <c r="I583" s="178"/>
      <c r="L583" s="174"/>
      <c r="M583" s="179"/>
      <c r="N583" s="180"/>
      <c r="O583" s="180"/>
      <c r="P583" s="180"/>
      <c r="Q583" s="180"/>
      <c r="R583" s="180"/>
      <c r="S583" s="180"/>
      <c r="T583" s="181"/>
      <c r="AT583" s="175" t="s">
        <v>167</v>
      </c>
      <c r="AU583" s="175" t="s">
        <v>85</v>
      </c>
      <c r="AV583" s="14" t="s">
        <v>165</v>
      </c>
      <c r="AW583" s="14" t="s">
        <v>32</v>
      </c>
      <c r="AX583" s="14" t="s">
        <v>83</v>
      </c>
      <c r="AY583" s="175" t="s">
        <v>159</v>
      </c>
    </row>
    <row r="584" spans="1:65" s="2" customFormat="1" ht="24.2" customHeight="1">
      <c r="A584" s="33"/>
      <c r="B584" s="150"/>
      <c r="C584" s="151" t="s">
        <v>1196</v>
      </c>
      <c r="D584" s="151" t="s">
        <v>161</v>
      </c>
      <c r="E584" s="152" t="s">
        <v>1197</v>
      </c>
      <c r="F584" s="153" t="s">
        <v>1198</v>
      </c>
      <c r="G584" s="154" t="s">
        <v>164</v>
      </c>
      <c r="H584" s="155">
        <v>1393.741</v>
      </c>
      <c r="I584" s="156"/>
      <c r="J584" s="157">
        <f>ROUND(I584*H584,2)</f>
        <v>0</v>
      </c>
      <c r="K584" s="158"/>
      <c r="L584" s="34"/>
      <c r="M584" s="159" t="s">
        <v>1</v>
      </c>
      <c r="N584" s="160" t="s">
        <v>41</v>
      </c>
      <c r="O584" s="59"/>
      <c r="P584" s="161">
        <f>O584*H584</f>
        <v>0</v>
      </c>
      <c r="Q584" s="161">
        <v>0.003</v>
      </c>
      <c r="R584" s="161">
        <f>Q584*H584</f>
        <v>4.181223</v>
      </c>
      <c r="S584" s="161">
        <v>0</v>
      </c>
      <c r="T584" s="162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63" t="s">
        <v>165</v>
      </c>
      <c r="AT584" s="163" t="s">
        <v>161</v>
      </c>
      <c r="AU584" s="163" t="s">
        <v>85</v>
      </c>
      <c r="AY584" s="18" t="s">
        <v>159</v>
      </c>
      <c r="BE584" s="164">
        <f>IF(N584="základní",J584,0)</f>
        <v>0</v>
      </c>
      <c r="BF584" s="164">
        <f>IF(N584="snížená",J584,0)</f>
        <v>0</v>
      </c>
      <c r="BG584" s="164">
        <f>IF(N584="zákl. přenesená",J584,0)</f>
        <v>0</v>
      </c>
      <c r="BH584" s="164">
        <f>IF(N584="sníž. přenesená",J584,0)</f>
        <v>0</v>
      </c>
      <c r="BI584" s="164">
        <f>IF(N584="nulová",J584,0)</f>
        <v>0</v>
      </c>
      <c r="BJ584" s="18" t="s">
        <v>83</v>
      </c>
      <c r="BK584" s="164">
        <f>ROUND(I584*H584,2)</f>
        <v>0</v>
      </c>
      <c r="BL584" s="18" t="s">
        <v>165</v>
      </c>
      <c r="BM584" s="163" t="s">
        <v>1199</v>
      </c>
    </row>
    <row r="585" spans="2:51" s="13" customFormat="1" ht="11.25">
      <c r="B585" s="165"/>
      <c r="D585" s="166" t="s">
        <v>167</v>
      </c>
      <c r="E585" s="167" t="s">
        <v>1</v>
      </c>
      <c r="F585" s="168" t="s">
        <v>1158</v>
      </c>
      <c r="H585" s="169">
        <v>200</v>
      </c>
      <c r="I585" s="170"/>
      <c r="L585" s="165"/>
      <c r="M585" s="171"/>
      <c r="N585" s="172"/>
      <c r="O585" s="172"/>
      <c r="P585" s="172"/>
      <c r="Q585" s="172"/>
      <c r="R585" s="172"/>
      <c r="S585" s="172"/>
      <c r="T585" s="173"/>
      <c r="AT585" s="167" t="s">
        <v>167</v>
      </c>
      <c r="AU585" s="167" t="s">
        <v>85</v>
      </c>
      <c r="AV585" s="13" t="s">
        <v>85</v>
      </c>
      <c r="AW585" s="13" t="s">
        <v>32</v>
      </c>
      <c r="AX585" s="13" t="s">
        <v>76</v>
      </c>
      <c r="AY585" s="167" t="s">
        <v>159</v>
      </c>
    </row>
    <row r="586" spans="2:51" s="13" customFormat="1" ht="11.25">
      <c r="B586" s="165"/>
      <c r="D586" s="166" t="s">
        <v>167</v>
      </c>
      <c r="E586" s="167" t="s">
        <v>1</v>
      </c>
      <c r="F586" s="168" t="s">
        <v>1159</v>
      </c>
      <c r="H586" s="169">
        <v>27.201</v>
      </c>
      <c r="I586" s="170"/>
      <c r="L586" s="165"/>
      <c r="M586" s="171"/>
      <c r="N586" s="172"/>
      <c r="O586" s="172"/>
      <c r="P586" s="172"/>
      <c r="Q586" s="172"/>
      <c r="R586" s="172"/>
      <c r="S586" s="172"/>
      <c r="T586" s="173"/>
      <c r="AT586" s="167" t="s">
        <v>167</v>
      </c>
      <c r="AU586" s="167" t="s">
        <v>85</v>
      </c>
      <c r="AV586" s="13" t="s">
        <v>85</v>
      </c>
      <c r="AW586" s="13" t="s">
        <v>32</v>
      </c>
      <c r="AX586" s="13" t="s">
        <v>76</v>
      </c>
      <c r="AY586" s="167" t="s">
        <v>159</v>
      </c>
    </row>
    <row r="587" spans="2:51" s="13" customFormat="1" ht="22.5">
      <c r="B587" s="165"/>
      <c r="D587" s="166" t="s">
        <v>167</v>
      </c>
      <c r="E587" s="167" t="s">
        <v>1</v>
      </c>
      <c r="F587" s="168" t="s">
        <v>1200</v>
      </c>
      <c r="H587" s="169">
        <v>18.165</v>
      </c>
      <c r="I587" s="170"/>
      <c r="L587" s="165"/>
      <c r="M587" s="171"/>
      <c r="N587" s="172"/>
      <c r="O587" s="172"/>
      <c r="P587" s="172"/>
      <c r="Q587" s="172"/>
      <c r="R587" s="172"/>
      <c r="S587" s="172"/>
      <c r="T587" s="173"/>
      <c r="AT587" s="167" t="s">
        <v>167</v>
      </c>
      <c r="AU587" s="167" t="s">
        <v>85</v>
      </c>
      <c r="AV587" s="13" t="s">
        <v>85</v>
      </c>
      <c r="AW587" s="13" t="s">
        <v>32</v>
      </c>
      <c r="AX587" s="13" t="s">
        <v>76</v>
      </c>
      <c r="AY587" s="167" t="s">
        <v>159</v>
      </c>
    </row>
    <row r="588" spans="2:51" s="13" customFormat="1" ht="22.5">
      <c r="B588" s="165"/>
      <c r="D588" s="166" t="s">
        <v>167</v>
      </c>
      <c r="E588" s="167" t="s">
        <v>1</v>
      </c>
      <c r="F588" s="168" t="s">
        <v>1201</v>
      </c>
      <c r="H588" s="169">
        <v>26.446</v>
      </c>
      <c r="I588" s="170"/>
      <c r="L588" s="165"/>
      <c r="M588" s="171"/>
      <c r="N588" s="172"/>
      <c r="O588" s="172"/>
      <c r="P588" s="172"/>
      <c r="Q588" s="172"/>
      <c r="R588" s="172"/>
      <c r="S588" s="172"/>
      <c r="T588" s="173"/>
      <c r="AT588" s="167" t="s">
        <v>167</v>
      </c>
      <c r="AU588" s="167" t="s">
        <v>85</v>
      </c>
      <c r="AV588" s="13" t="s">
        <v>85</v>
      </c>
      <c r="AW588" s="13" t="s">
        <v>32</v>
      </c>
      <c r="AX588" s="13" t="s">
        <v>76</v>
      </c>
      <c r="AY588" s="167" t="s">
        <v>159</v>
      </c>
    </row>
    <row r="589" spans="2:51" s="13" customFormat="1" ht="11.25">
      <c r="B589" s="165"/>
      <c r="D589" s="166" t="s">
        <v>167</v>
      </c>
      <c r="E589" s="167" t="s">
        <v>1</v>
      </c>
      <c r="F589" s="168" t="s">
        <v>1202</v>
      </c>
      <c r="H589" s="169">
        <v>2.578</v>
      </c>
      <c r="I589" s="170"/>
      <c r="L589" s="165"/>
      <c r="M589" s="171"/>
      <c r="N589" s="172"/>
      <c r="O589" s="172"/>
      <c r="P589" s="172"/>
      <c r="Q589" s="172"/>
      <c r="R589" s="172"/>
      <c r="S589" s="172"/>
      <c r="T589" s="173"/>
      <c r="AT589" s="167" t="s">
        <v>167</v>
      </c>
      <c r="AU589" s="167" t="s">
        <v>85</v>
      </c>
      <c r="AV589" s="13" t="s">
        <v>85</v>
      </c>
      <c r="AW589" s="13" t="s">
        <v>32</v>
      </c>
      <c r="AX589" s="13" t="s">
        <v>76</v>
      </c>
      <c r="AY589" s="167" t="s">
        <v>159</v>
      </c>
    </row>
    <row r="590" spans="2:51" s="13" customFormat="1" ht="11.25">
      <c r="B590" s="165"/>
      <c r="D590" s="166" t="s">
        <v>167</v>
      </c>
      <c r="E590" s="167" t="s">
        <v>1</v>
      </c>
      <c r="F590" s="168" t="s">
        <v>1164</v>
      </c>
      <c r="H590" s="169">
        <v>56.231</v>
      </c>
      <c r="I590" s="170"/>
      <c r="L590" s="165"/>
      <c r="M590" s="171"/>
      <c r="N590" s="172"/>
      <c r="O590" s="172"/>
      <c r="P590" s="172"/>
      <c r="Q590" s="172"/>
      <c r="R590" s="172"/>
      <c r="S590" s="172"/>
      <c r="T590" s="173"/>
      <c r="AT590" s="167" t="s">
        <v>167</v>
      </c>
      <c r="AU590" s="167" t="s">
        <v>85</v>
      </c>
      <c r="AV590" s="13" t="s">
        <v>85</v>
      </c>
      <c r="AW590" s="13" t="s">
        <v>32</v>
      </c>
      <c r="AX590" s="13" t="s">
        <v>76</v>
      </c>
      <c r="AY590" s="167" t="s">
        <v>159</v>
      </c>
    </row>
    <row r="591" spans="2:51" s="13" customFormat="1" ht="22.5">
      <c r="B591" s="165"/>
      <c r="D591" s="166" t="s">
        <v>167</v>
      </c>
      <c r="E591" s="167" t="s">
        <v>1</v>
      </c>
      <c r="F591" s="168" t="s">
        <v>1203</v>
      </c>
      <c r="H591" s="169">
        <v>83.609</v>
      </c>
      <c r="I591" s="170"/>
      <c r="L591" s="165"/>
      <c r="M591" s="171"/>
      <c r="N591" s="172"/>
      <c r="O591" s="172"/>
      <c r="P591" s="172"/>
      <c r="Q591" s="172"/>
      <c r="R591" s="172"/>
      <c r="S591" s="172"/>
      <c r="T591" s="173"/>
      <c r="AT591" s="167" t="s">
        <v>167</v>
      </c>
      <c r="AU591" s="167" t="s">
        <v>85</v>
      </c>
      <c r="AV591" s="13" t="s">
        <v>85</v>
      </c>
      <c r="AW591" s="13" t="s">
        <v>32</v>
      </c>
      <c r="AX591" s="13" t="s">
        <v>76</v>
      </c>
      <c r="AY591" s="167" t="s">
        <v>159</v>
      </c>
    </row>
    <row r="592" spans="2:51" s="13" customFormat="1" ht="11.25">
      <c r="B592" s="165"/>
      <c r="D592" s="166" t="s">
        <v>167</v>
      </c>
      <c r="E592" s="167" t="s">
        <v>1</v>
      </c>
      <c r="F592" s="168" t="s">
        <v>1165</v>
      </c>
      <c r="H592" s="169">
        <v>39.005</v>
      </c>
      <c r="I592" s="170"/>
      <c r="L592" s="165"/>
      <c r="M592" s="171"/>
      <c r="N592" s="172"/>
      <c r="O592" s="172"/>
      <c r="P592" s="172"/>
      <c r="Q592" s="172"/>
      <c r="R592" s="172"/>
      <c r="S592" s="172"/>
      <c r="T592" s="173"/>
      <c r="AT592" s="167" t="s">
        <v>167</v>
      </c>
      <c r="AU592" s="167" t="s">
        <v>85</v>
      </c>
      <c r="AV592" s="13" t="s">
        <v>85</v>
      </c>
      <c r="AW592" s="13" t="s">
        <v>32</v>
      </c>
      <c r="AX592" s="13" t="s">
        <v>76</v>
      </c>
      <c r="AY592" s="167" t="s">
        <v>159</v>
      </c>
    </row>
    <row r="593" spans="2:51" s="13" customFormat="1" ht="11.25">
      <c r="B593" s="165"/>
      <c r="D593" s="166" t="s">
        <v>167</v>
      </c>
      <c r="E593" s="167" t="s">
        <v>1</v>
      </c>
      <c r="F593" s="168" t="s">
        <v>1204</v>
      </c>
      <c r="H593" s="169">
        <v>9.944</v>
      </c>
      <c r="I593" s="170"/>
      <c r="L593" s="165"/>
      <c r="M593" s="171"/>
      <c r="N593" s="172"/>
      <c r="O593" s="172"/>
      <c r="P593" s="172"/>
      <c r="Q593" s="172"/>
      <c r="R593" s="172"/>
      <c r="S593" s="172"/>
      <c r="T593" s="173"/>
      <c r="AT593" s="167" t="s">
        <v>167</v>
      </c>
      <c r="AU593" s="167" t="s">
        <v>85</v>
      </c>
      <c r="AV593" s="13" t="s">
        <v>85</v>
      </c>
      <c r="AW593" s="13" t="s">
        <v>32</v>
      </c>
      <c r="AX593" s="13" t="s">
        <v>76</v>
      </c>
      <c r="AY593" s="167" t="s">
        <v>159</v>
      </c>
    </row>
    <row r="594" spans="2:51" s="13" customFormat="1" ht="11.25">
      <c r="B594" s="165"/>
      <c r="D594" s="166" t="s">
        <v>167</v>
      </c>
      <c r="E594" s="167" t="s">
        <v>1</v>
      </c>
      <c r="F594" s="168" t="s">
        <v>1205</v>
      </c>
      <c r="H594" s="169">
        <v>19.969</v>
      </c>
      <c r="I594" s="170"/>
      <c r="L594" s="165"/>
      <c r="M594" s="171"/>
      <c r="N594" s="172"/>
      <c r="O594" s="172"/>
      <c r="P594" s="172"/>
      <c r="Q594" s="172"/>
      <c r="R594" s="172"/>
      <c r="S594" s="172"/>
      <c r="T594" s="173"/>
      <c r="AT594" s="167" t="s">
        <v>167</v>
      </c>
      <c r="AU594" s="167" t="s">
        <v>85</v>
      </c>
      <c r="AV594" s="13" t="s">
        <v>85</v>
      </c>
      <c r="AW594" s="13" t="s">
        <v>32</v>
      </c>
      <c r="AX594" s="13" t="s">
        <v>76</v>
      </c>
      <c r="AY594" s="167" t="s">
        <v>159</v>
      </c>
    </row>
    <row r="595" spans="2:51" s="13" customFormat="1" ht="11.25">
      <c r="B595" s="165"/>
      <c r="D595" s="166" t="s">
        <v>167</v>
      </c>
      <c r="E595" s="167" t="s">
        <v>1</v>
      </c>
      <c r="F595" s="168" t="s">
        <v>1168</v>
      </c>
      <c r="H595" s="169">
        <v>7.978</v>
      </c>
      <c r="I595" s="170"/>
      <c r="L595" s="165"/>
      <c r="M595" s="171"/>
      <c r="N595" s="172"/>
      <c r="O595" s="172"/>
      <c r="P595" s="172"/>
      <c r="Q595" s="172"/>
      <c r="R595" s="172"/>
      <c r="S595" s="172"/>
      <c r="T595" s="173"/>
      <c r="AT595" s="167" t="s">
        <v>167</v>
      </c>
      <c r="AU595" s="167" t="s">
        <v>85</v>
      </c>
      <c r="AV595" s="13" t="s">
        <v>85</v>
      </c>
      <c r="AW595" s="13" t="s">
        <v>32</v>
      </c>
      <c r="AX595" s="13" t="s">
        <v>76</v>
      </c>
      <c r="AY595" s="167" t="s">
        <v>159</v>
      </c>
    </row>
    <row r="596" spans="2:51" s="13" customFormat="1" ht="11.25">
      <c r="B596" s="165"/>
      <c r="D596" s="166" t="s">
        <v>167</v>
      </c>
      <c r="E596" s="167" t="s">
        <v>1</v>
      </c>
      <c r="F596" s="168" t="s">
        <v>1169</v>
      </c>
      <c r="H596" s="169">
        <v>27.833</v>
      </c>
      <c r="I596" s="170"/>
      <c r="L596" s="165"/>
      <c r="M596" s="171"/>
      <c r="N596" s="172"/>
      <c r="O596" s="172"/>
      <c r="P596" s="172"/>
      <c r="Q596" s="172"/>
      <c r="R596" s="172"/>
      <c r="S596" s="172"/>
      <c r="T596" s="173"/>
      <c r="AT596" s="167" t="s">
        <v>167</v>
      </c>
      <c r="AU596" s="167" t="s">
        <v>85</v>
      </c>
      <c r="AV596" s="13" t="s">
        <v>85</v>
      </c>
      <c r="AW596" s="13" t="s">
        <v>32</v>
      </c>
      <c r="AX596" s="13" t="s">
        <v>76</v>
      </c>
      <c r="AY596" s="167" t="s">
        <v>159</v>
      </c>
    </row>
    <row r="597" spans="2:51" s="13" customFormat="1" ht="11.25">
      <c r="B597" s="165"/>
      <c r="D597" s="166" t="s">
        <v>167</v>
      </c>
      <c r="E597" s="167" t="s">
        <v>1</v>
      </c>
      <c r="F597" s="168" t="s">
        <v>1170</v>
      </c>
      <c r="H597" s="169">
        <v>37.884</v>
      </c>
      <c r="I597" s="170"/>
      <c r="L597" s="165"/>
      <c r="M597" s="171"/>
      <c r="N597" s="172"/>
      <c r="O597" s="172"/>
      <c r="P597" s="172"/>
      <c r="Q597" s="172"/>
      <c r="R597" s="172"/>
      <c r="S597" s="172"/>
      <c r="T597" s="173"/>
      <c r="AT597" s="167" t="s">
        <v>167</v>
      </c>
      <c r="AU597" s="167" t="s">
        <v>85</v>
      </c>
      <c r="AV597" s="13" t="s">
        <v>85</v>
      </c>
      <c r="AW597" s="13" t="s">
        <v>32</v>
      </c>
      <c r="AX597" s="13" t="s">
        <v>76</v>
      </c>
      <c r="AY597" s="167" t="s">
        <v>159</v>
      </c>
    </row>
    <row r="598" spans="2:51" s="13" customFormat="1" ht="11.25">
      <c r="B598" s="165"/>
      <c r="D598" s="166" t="s">
        <v>167</v>
      </c>
      <c r="E598" s="167" t="s">
        <v>1</v>
      </c>
      <c r="F598" s="168" t="s">
        <v>1172</v>
      </c>
      <c r="H598" s="169">
        <v>55.89</v>
      </c>
      <c r="I598" s="170"/>
      <c r="L598" s="165"/>
      <c r="M598" s="171"/>
      <c r="N598" s="172"/>
      <c r="O598" s="172"/>
      <c r="P598" s="172"/>
      <c r="Q598" s="172"/>
      <c r="R598" s="172"/>
      <c r="S598" s="172"/>
      <c r="T598" s="173"/>
      <c r="AT598" s="167" t="s">
        <v>167</v>
      </c>
      <c r="AU598" s="167" t="s">
        <v>85</v>
      </c>
      <c r="AV598" s="13" t="s">
        <v>85</v>
      </c>
      <c r="AW598" s="13" t="s">
        <v>32</v>
      </c>
      <c r="AX598" s="13" t="s">
        <v>76</v>
      </c>
      <c r="AY598" s="167" t="s">
        <v>159</v>
      </c>
    </row>
    <row r="599" spans="2:51" s="13" customFormat="1" ht="22.5">
      <c r="B599" s="165"/>
      <c r="D599" s="166" t="s">
        <v>167</v>
      </c>
      <c r="E599" s="167" t="s">
        <v>1</v>
      </c>
      <c r="F599" s="168" t="s">
        <v>1171</v>
      </c>
      <c r="H599" s="169">
        <v>8.822</v>
      </c>
      <c r="I599" s="170"/>
      <c r="L599" s="165"/>
      <c r="M599" s="171"/>
      <c r="N599" s="172"/>
      <c r="O599" s="172"/>
      <c r="P599" s="172"/>
      <c r="Q599" s="172"/>
      <c r="R599" s="172"/>
      <c r="S599" s="172"/>
      <c r="T599" s="173"/>
      <c r="AT599" s="167" t="s">
        <v>167</v>
      </c>
      <c r="AU599" s="167" t="s">
        <v>85</v>
      </c>
      <c r="AV599" s="13" t="s">
        <v>85</v>
      </c>
      <c r="AW599" s="13" t="s">
        <v>32</v>
      </c>
      <c r="AX599" s="13" t="s">
        <v>76</v>
      </c>
      <c r="AY599" s="167" t="s">
        <v>159</v>
      </c>
    </row>
    <row r="600" spans="2:51" s="13" customFormat="1" ht="45">
      <c r="B600" s="165"/>
      <c r="D600" s="166" t="s">
        <v>167</v>
      </c>
      <c r="E600" s="167" t="s">
        <v>1</v>
      </c>
      <c r="F600" s="168" t="s">
        <v>1206</v>
      </c>
      <c r="H600" s="169">
        <v>68.656</v>
      </c>
      <c r="I600" s="170"/>
      <c r="L600" s="165"/>
      <c r="M600" s="171"/>
      <c r="N600" s="172"/>
      <c r="O600" s="172"/>
      <c r="P600" s="172"/>
      <c r="Q600" s="172"/>
      <c r="R600" s="172"/>
      <c r="S600" s="172"/>
      <c r="T600" s="173"/>
      <c r="AT600" s="167" t="s">
        <v>167</v>
      </c>
      <c r="AU600" s="167" t="s">
        <v>85</v>
      </c>
      <c r="AV600" s="13" t="s">
        <v>85</v>
      </c>
      <c r="AW600" s="13" t="s">
        <v>32</v>
      </c>
      <c r="AX600" s="13" t="s">
        <v>76</v>
      </c>
      <c r="AY600" s="167" t="s">
        <v>159</v>
      </c>
    </row>
    <row r="601" spans="2:51" s="13" customFormat="1" ht="11.25">
      <c r="B601" s="165"/>
      <c r="D601" s="166" t="s">
        <v>167</v>
      </c>
      <c r="E601" s="167" t="s">
        <v>1</v>
      </c>
      <c r="F601" s="168" t="s">
        <v>1207</v>
      </c>
      <c r="H601" s="169">
        <v>5.292</v>
      </c>
      <c r="I601" s="170"/>
      <c r="L601" s="165"/>
      <c r="M601" s="171"/>
      <c r="N601" s="172"/>
      <c r="O601" s="172"/>
      <c r="P601" s="172"/>
      <c r="Q601" s="172"/>
      <c r="R601" s="172"/>
      <c r="S601" s="172"/>
      <c r="T601" s="173"/>
      <c r="AT601" s="167" t="s">
        <v>167</v>
      </c>
      <c r="AU601" s="167" t="s">
        <v>85</v>
      </c>
      <c r="AV601" s="13" t="s">
        <v>85</v>
      </c>
      <c r="AW601" s="13" t="s">
        <v>32</v>
      </c>
      <c r="AX601" s="13" t="s">
        <v>76</v>
      </c>
      <c r="AY601" s="167" t="s">
        <v>159</v>
      </c>
    </row>
    <row r="602" spans="2:51" s="13" customFormat="1" ht="11.25">
      <c r="B602" s="165"/>
      <c r="D602" s="166" t="s">
        <v>167</v>
      </c>
      <c r="E602" s="167" t="s">
        <v>1</v>
      </c>
      <c r="F602" s="168" t="s">
        <v>1175</v>
      </c>
      <c r="H602" s="169">
        <v>57.224</v>
      </c>
      <c r="I602" s="170"/>
      <c r="L602" s="165"/>
      <c r="M602" s="171"/>
      <c r="N602" s="172"/>
      <c r="O602" s="172"/>
      <c r="P602" s="172"/>
      <c r="Q602" s="172"/>
      <c r="R602" s="172"/>
      <c r="S602" s="172"/>
      <c r="T602" s="173"/>
      <c r="AT602" s="167" t="s">
        <v>167</v>
      </c>
      <c r="AU602" s="167" t="s">
        <v>85</v>
      </c>
      <c r="AV602" s="13" t="s">
        <v>85</v>
      </c>
      <c r="AW602" s="13" t="s">
        <v>32</v>
      </c>
      <c r="AX602" s="13" t="s">
        <v>76</v>
      </c>
      <c r="AY602" s="167" t="s">
        <v>159</v>
      </c>
    </row>
    <row r="603" spans="2:51" s="13" customFormat="1" ht="11.25">
      <c r="B603" s="165"/>
      <c r="D603" s="166" t="s">
        <v>167</v>
      </c>
      <c r="E603" s="167" t="s">
        <v>1</v>
      </c>
      <c r="F603" s="168" t="s">
        <v>1176</v>
      </c>
      <c r="H603" s="169">
        <v>15.9</v>
      </c>
      <c r="I603" s="170"/>
      <c r="L603" s="165"/>
      <c r="M603" s="171"/>
      <c r="N603" s="172"/>
      <c r="O603" s="172"/>
      <c r="P603" s="172"/>
      <c r="Q603" s="172"/>
      <c r="R603" s="172"/>
      <c r="S603" s="172"/>
      <c r="T603" s="173"/>
      <c r="AT603" s="167" t="s">
        <v>167</v>
      </c>
      <c r="AU603" s="167" t="s">
        <v>85</v>
      </c>
      <c r="AV603" s="13" t="s">
        <v>85</v>
      </c>
      <c r="AW603" s="13" t="s">
        <v>32</v>
      </c>
      <c r="AX603" s="13" t="s">
        <v>76</v>
      </c>
      <c r="AY603" s="167" t="s">
        <v>159</v>
      </c>
    </row>
    <row r="604" spans="2:51" s="13" customFormat="1" ht="11.25">
      <c r="B604" s="165"/>
      <c r="D604" s="166" t="s">
        <v>167</v>
      </c>
      <c r="E604" s="167" t="s">
        <v>1</v>
      </c>
      <c r="F604" s="168" t="s">
        <v>1177</v>
      </c>
      <c r="H604" s="169">
        <v>15.674</v>
      </c>
      <c r="I604" s="170"/>
      <c r="L604" s="165"/>
      <c r="M604" s="171"/>
      <c r="N604" s="172"/>
      <c r="O604" s="172"/>
      <c r="P604" s="172"/>
      <c r="Q604" s="172"/>
      <c r="R604" s="172"/>
      <c r="S604" s="172"/>
      <c r="T604" s="173"/>
      <c r="AT604" s="167" t="s">
        <v>167</v>
      </c>
      <c r="AU604" s="167" t="s">
        <v>85</v>
      </c>
      <c r="AV604" s="13" t="s">
        <v>85</v>
      </c>
      <c r="AW604" s="13" t="s">
        <v>32</v>
      </c>
      <c r="AX604" s="13" t="s">
        <v>76</v>
      </c>
      <c r="AY604" s="167" t="s">
        <v>159</v>
      </c>
    </row>
    <row r="605" spans="2:51" s="13" customFormat="1" ht="11.25">
      <c r="B605" s="165"/>
      <c r="D605" s="166" t="s">
        <v>167</v>
      </c>
      <c r="E605" s="167" t="s">
        <v>1</v>
      </c>
      <c r="F605" s="168" t="s">
        <v>1178</v>
      </c>
      <c r="H605" s="169">
        <v>4.56</v>
      </c>
      <c r="I605" s="170"/>
      <c r="L605" s="165"/>
      <c r="M605" s="171"/>
      <c r="N605" s="172"/>
      <c r="O605" s="172"/>
      <c r="P605" s="172"/>
      <c r="Q605" s="172"/>
      <c r="R605" s="172"/>
      <c r="S605" s="172"/>
      <c r="T605" s="173"/>
      <c r="AT605" s="167" t="s">
        <v>167</v>
      </c>
      <c r="AU605" s="167" t="s">
        <v>85</v>
      </c>
      <c r="AV605" s="13" t="s">
        <v>85</v>
      </c>
      <c r="AW605" s="13" t="s">
        <v>32</v>
      </c>
      <c r="AX605" s="13" t="s">
        <v>76</v>
      </c>
      <c r="AY605" s="167" t="s">
        <v>159</v>
      </c>
    </row>
    <row r="606" spans="2:51" s="13" customFormat="1" ht="11.25">
      <c r="B606" s="165"/>
      <c r="D606" s="166" t="s">
        <v>167</v>
      </c>
      <c r="E606" s="167" t="s">
        <v>1</v>
      </c>
      <c r="F606" s="168" t="s">
        <v>1179</v>
      </c>
      <c r="H606" s="169">
        <v>10.8</v>
      </c>
      <c r="I606" s="170"/>
      <c r="L606" s="165"/>
      <c r="M606" s="171"/>
      <c r="N606" s="172"/>
      <c r="O606" s="172"/>
      <c r="P606" s="172"/>
      <c r="Q606" s="172"/>
      <c r="R606" s="172"/>
      <c r="S606" s="172"/>
      <c r="T606" s="173"/>
      <c r="AT606" s="167" t="s">
        <v>167</v>
      </c>
      <c r="AU606" s="167" t="s">
        <v>85</v>
      </c>
      <c r="AV606" s="13" t="s">
        <v>85</v>
      </c>
      <c r="AW606" s="13" t="s">
        <v>32</v>
      </c>
      <c r="AX606" s="13" t="s">
        <v>76</v>
      </c>
      <c r="AY606" s="167" t="s">
        <v>159</v>
      </c>
    </row>
    <row r="607" spans="2:51" s="13" customFormat="1" ht="22.5">
      <c r="B607" s="165"/>
      <c r="D607" s="166" t="s">
        <v>167</v>
      </c>
      <c r="E607" s="167" t="s">
        <v>1</v>
      </c>
      <c r="F607" s="168" t="s">
        <v>1208</v>
      </c>
      <c r="H607" s="169">
        <v>32.676</v>
      </c>
      <c r="I607" s="170"/>
      <c r="L607" s="165"/>
      <c r="M607" s="171"/>
      <c r="N607" s="172"/>
      <c r="O607" s="172"/>
      <c r="P607" s="172"/>
      <c r="Q607" s="172"/>
      <c r="R607" s="172"/>
      <c r="S607" s="172"/>
      <c r="T607" s="173"/>
      <c r="AT607" s="167" t="s">
        <v>167</v>
      </c>
      <c r="AU607" s="167" t="s">
        <v>85</v>
      </c>
      <c r="AV607" s="13" t="s">
        <v>85</v>
      </c>
      <c r="AW607" s="13" t="s">
        <v>32</v>
      </c>
      <c r="AX607" s="13" t="s">
        <v>76</v>
      </c>
      <c r="AY607" s="167" t="s">
        <v>159</v>
      </c>
    </row>
    <row r="608" spans="2:51" s="13" customFormat="1" ht="33.75">
      <c r="B608" s="165"/>
      <c r="D608" s="166" t="s">
        <v>167</v>
      </c>
      <c r="E608" s="167" t="s">
        <v>1</v>
      </c>
      <c r="F608" s="168" t="s">
        <v>1209</v>
      </c>
      <c r="H608" s="169">
        <v>22.939</v>
      </c>
      <c r="I608" s="170"/>
      <c r="L608" s="165"/>
      <c r="M608" s="171"/>
      <c r="N608" s="172"/>
      <c r="O608" s="172"/>
      <c r="P608" s="172"/>
      <c r="Q608" s="172"/>
      <c r="R608" s="172"/>
      <c r="S608" s="172"/>
      <c r="T608" s="173"/>
      <c r="AT608" s="167" t="s">
        <v>167</v>
      </c>
      <c r="AU608" s="167" t="s">
        <v>85</v>
      </c>
      <c r="AV608" s="13" t="s">
        <v>85</v>
      </c>
      <c r="AW608" s="13" t="s">
        <v>32</v>
      </c>
      <c r="AX608" s="13" t="s">
        <v>76</v>
      </c>
      <c r="AY608" s="167" t="s">
        <v>159</v>
      </c>
    </row>
    <row r="609" spans="2:51" s="13" customFormat="1" ht="33.75">
      <c r="B609" s="165"/>
      <c r="D609" s="166" t="s">
        <v>167</v>
      </c>
      <c r="E609" s="167" t="s">
        <v>1</v>
      </c>
      <c r="F609" s="168" t="s">
        <v>1182</v>
      </c>
      <c r="H609" s="169">
        <v>162.344</v>
      </c>
      <c r="I609" s="170"/>
      <c r="L609" s="165"/>
      <c r="M609" s="171"/>
      <c r="N609" s="172"/>
      <c r="O609" s="172"/>
      <c r="P609" s="172"/>
      <c r="Q609" s="172"/>
      <c r="R609" s="172"/>
      <c r="S609" s="172"/>
      <c r="T609" s="173"/>
      <c r="AT609" s="167" t="s">
        <v>167</v>
      </c>
      <c r="AU609" s="167" t="s">
        <v>85</v>
      </c>
      <c r="AV609" s="13" t="s">
        <v>85</v>
      </c>
      <c r="AW609" s="13" t="s">
        <v>32</v>
      </c>
      <c r="AX609" s="13" t="s">
        <v>76</v>
      </c>
      <c r="AY609" s="167" t="s">
        <v>159</v>
      </c>
    </row>
    <row r="610" spans="2:51" s="13" customFormat="1" ht="33.75">
      <c r="B610" s="165"/>
      <c r="D610" s="166" t="s">
        <v>167</v>
      </c>
      <c r="E610" s="167" t="s">
        <v>1</v>
      </c>
      <c r="F610" s="168" t="s">
        <v>1183</v>
      </c>
      <c r="H610" s="169">
        <v>134.239</v>
      </c>
      <c r="I610" s="170"/>
      <c r="L610" s="165"/>
      <c r="M610" s="171"/>
      <c r="N610" s="172"/>
      <c r="O610" s="172"/>
      <c r="P610" s="172"/>
      <c r="Q610" s="172"/>
      <c r="R610" s="172"/>
      <c r="S610" s="172"/>
      <c r="T610" s="173"/>
      <c r="AT610" s="167" t="s">
        <v>167</v>
      </c>
      <c r="AU610" s="167" t="s">
        <v>85</v>
      </c>
      <c r="AV610" s="13" t="s">
        <v>85</v>
      </c>
      <c r="AW610" s="13" t="s">
        <v>32</v>
      </c>
      <c r="AX610" s="13" t="s">
        <v>76</v>
      </c>
      <c r="AY610" s="167" t="s">
        <v>159</v>
      </c>
    </row>
    <row r="611" spans="2:51" s="13" customFormat="1" ht="56.25">
      <c r="B611" s="165"/>
      <c r="D611" s="166" t="s">
        <v>167</v>
      </c>
      <c r="E611" s="167" t="s">
        <v>1</v>
      </c>
      <c r="F611" s="168" t="s">
        <v>1210</v>
      </c>
      <c r="H611" s="169">
        <v>-40.752</v>
      </c>
      <c r="I611" s="170"/>
      <c r="L611" s="165"/>
      <c r="M611" s="171"/>
      <c r="N611" s="172"/>
      <c r="O611" s="172"/>
      <c r="P611" s="172"/>
      <c r="Q611" s="172"/>
      <c r="R611" s="172"/>
      <c r="S611" s="172"/>
      <c r="T611" s="173"/>
      <c r="AT611" s="167" t="s">
        <v>167</v>
      </c>
      <c r="AU611" s="167" t="s">
        <v>85</v>
      </c>
      <c r="AV611" s="13" t="s">
        <v>85</v>
      </c>
      <c r="AW611" s="13" t="s">
        <v>32</v>
      </c>
      <c r="AX611" s="13" t="s">
        <v>76</v>
      </c>
      <c r="AY611" s="167" t="s">
        <v>159</v>
      </c>
    </row>
    <row r="612" spans="2:51" s="13" customFormat="1" ht="11.25">
      <c r="B612" s="165"/>
      <c r="D612" s="166" t="s">
        <v>167</v>
      </c>
      <c r="E612" s="167" t="s">
        <v>1</v>
      </c>
      <c r="F612" s="168" t="s">
        <v>734</v>
      </c>
      <c r="H612" s="169">
        <v>22.298</v>
      </c>
      <c r="I612" s="170"/>
      <c r="L612" s="165"/>
      <c r="M612" s="171"/>
      <c r="N612" s="172"/>
      <c r="O612" s="172"/>
      <c r="P612" s="172"/>
      <c r="Q612" s="172"/>
      <c r="R612" s="172"/>
      <c r="S612" s="172"/>
      <c r="T612" s="173"/>
      <c r="AT612" s="167" t="s">
        <v>167</v>
      </c>
      <c r="AU612" s="167" t="s">
        <v>85</v>
      </c>
      <c r="AV612" s="13" t="s">
        <v>85</v>
      </c>
      <c r="AW612" s="13" t="s">
        <v>32</v>
      </c>
      <c r="AX612" s="13" t="s">
        <v>76</v>
      </c>
      <c r="AY612" s="167" t="s">
        <v>159</v>
      </c>
    </row>
    <row r="613" spans="2:51" s="13" customFormat="1" ht="11.25">
      <c r="B613" s="165"/>
      <c r="D613" s="166" t="s">
        <v>167</v>
      </c>
      <c r="E613" s="167" t="s">
        <v>1</v>
      </c>
      <c r="F613" s="168" t="s">
        <v>1211</v>
      </c>
      <c r="H613" s="169">
        <v>21.29</v>
      </c>
      <c r="I613" s="170"/>
      <c r="L613" s="165"/>
      <c r="M613" s="171"/>
      <c r="N613" s="172"/>
      <c r="O613" s="172"/>
      <c r="P613" s="172"/>
      <c r="Q613" s="172"/>
      <c r="R613" s="172"/>
      <c r="S613" s="172"/>
      <c r="T613" s="173"/>
      <c r="AT613" s="167" t="s">
        <v>167</v>
      </c>
      <c r="AU613" s="167" t="s">
        <v>85</v>
      </c>
      <c r="AV613" s="13" t="s">
        <v>85</v>
      </c>
      <c r="AW613" s="13" t="s">
        <v>32</v>
      </c>
      <c r="AX613" s="13" t="s">
        <v>76</v>
      </c>
      <c r="AY613" s="167" t="s">
        <v>159</v>
      </c>
    </row>
    <row r="614" spans="2:51" s="13" customFormat="1" ht="11.25">
      <c r="B614" s="165"/>
      <c r="D614" s="166" t="s">
        <v>167</v>
      </c>
      <c r="E614" s="167" t="s">
        <v>1</v>
      </c>
      <c r="F614" s="168" t="s">
        <v>1185</v>
      </c>
      <c r="H614" s="169">
        <v>9.17</v>
      </c>
      <c r="I614" s="170"/>
      <c r="L614" s="165"/>
      <c r="M614" s="171"/>
      <c r="N614" s="172"/>
      <c r="O614" s="172"/>
      <c r="P614" s="172"/>
      <c r="Q614" s="172"/>
      <c r="R614" s="172"/>
      <c r="S614" s="172"/>
      <c r="T614" s="173"/>
      <c r="AT614" s="167" t="s">
        <v>167</v>
      </c>
      <c r="AU614" s="167" t="s">
        <v>85</v>
      </c>
      <c r="AV614" s="13" t="s">
        <v>85</v>
      </c>
      <c r="AW614" s="13" t="s">
        <v>32</v>
      </c>
      <c r="AX614" s="13" t="s">
        <v>76</v>
      </c>
      <c r="AY614" s="167" t="s">
        <v>159</v>
      </c>
    </row>
    <row r="615" spans="2:51" s="13" customFormat="1" ht="11.25">
      <c r="B615" s="165"/>
      <c r="D615" s="166" t="s">
        <v>167</v>
      </c>
      <c r="E615" s="167" t="s">
        <v>1</v>
      </c>
      <c r="F615" s="168" t="s">
        <v>1186</v>
      </c>
      <c r="H615" s="169">
        <v>1.6</v>
      </c>
      <c r="I615" s="170"/>
      <c r="L615" s="165"/>
      <c r="M615" s="171"/>
      <c r="N615" s="172"/>
      <c r="O615" s="172"/>
      <c r="P615" s="172"/>
      <c r="Q615" s="172"/>
      <c r="R615" s="172"/>
      <c r="S615" s="172"/>
      <c r="T615" s="173"/>
      <c r="AT615" s="167" t="s">
        <v>167</v>
      </c>
      <c r="AU615" s="167" t="s">
        <v>85</v>
      </c>
      <c r="AV615" s="13" t="s">
        <v>85</v>
      </c>
      <c r="AW615" s="13" t="s">
        <v>32</v>
      </c>
      <c r="AX615" s="13" t="s">
        <v>76</v>
      </c>
      <c r="AY615" s="167" t="s">
        <v>159</v>
      </c>
    </row>
    <row r="616" spans="2:51" s="13" customFormat="1" ht="11.25">
      <c r="B616" s="165"/>
      <c r="D616" s="166" t="s">
        <v>167</v>
      </c>
      <c r="E616" s="167" t="s">
        <v>1</v>
      </c>
      <c r="F616" s="168" t="s">
        <v>1212</v>
      </c>
      <c r="H616" s="169">
        <v>5.016</v>
      </c>
      <c r="I616" s="170"/>
      <c r="L616" s="165"/>
      <c r="M616" s="171"/>
      <c r="N616" s="172"/>
      <c r="O616" s="172"/>
      <c r="P616" s="172"/>
      <c r="Q616" s="172"/>
      <c r="R616" s="172"/>
      <c r="S616" s="172"/>
      <c r="T616" s="173"/>
      <c r="AT616" s="167" t="s">
        <v>167</v>
      </c>
      <c r="AU616" s="167" t="s">
        <v>85</v>
      </c>
      <c r="AV616" s="13" t="s">
        <v>85</v>
      </c>
      <c r="AW616" s="13" t="s">
        <v>32</v>
      </c>
      <c r="AX616" s="13" t="s">
        <v>76</v>
      </c>
      <c r="AY616" s="167" t="s">
        <v>159</v>
      </c>
    </row>
    <row r="617" spans="2:51" s="13" customFormat="1" ht="11.25">
      <c r="B617" s="165"/>
      <c r="D617" s="166" t="s">
        <v>167</v>
      </c>
      <c r="E617" s="167" t="s">
        <v>1</v>
      </c>
      <c r="F617" s="168" t="s">
        <v>1213</v>
      </c>
      <c r="H617" s="169">
        <v>12.588</v>
      </c>
      <c r="I617" s="170"/>
      <c r="L617" s="165"/>
      <c r="M617" s="171"/>
      <c r="N617" s="172"/>
      <c r="O617" s="172"/>
      <c r="P617" s="172"/>
      <c r="Q617" s="172"/>
      <c r="R617" s="172"/>
      <c r="S617" s="172"/>
      <c r="T617" s="173"/>
      <c r="AT617" s="167" t="s">
        <v>167</v>
      </c>
      <c r="AU617" s="167" t="s">
        <v>85</v>
      </c>
      <c r="AV617" s="13" t="s">
        <v>85</v>
      </c>
      <c r="AW617" s="13" t="s">
        <v>32</v>
      </c>
      <c r="AX617" s="13" t="s">
        <v>76</v>
      </c>
      <c r="AY617" s="167" t="s">
        <v>159</v>
      </c>
    </row>
    <row r="618" spans="2:51" s="13" customFormat="1" ht="11.25">
      <c r="B618" s="165"/>
      <c r="D618" s="166" t="s">
        <v>167</v>
      </c>
      <c r="E618" s="167" t="s">
        <v>1</v>
      </c>
      <c r="F618" s="168" t="s">
        <v>1214</v>
      </c>
      <c r="H618" s="169">
        <v>44.032</v>
      </c>
      <c r="I618" s="170"/>
      <c r="L618" s="165"/>
      <c r="M618" s="171"/>
      <c r="N618" s="172"/>
      <c r="O618" s="172"/>
      <c r="P618" s="172"/>
      <c r="Q618" s="172"/>
      <c r="R618" s="172"/>
      <c r="S618" s="172"/>
      <c r="T618" s="173"/>
      <c r="AT618" s="167" t="s">
        <v>167</v>
      </c>
      <c r="AU618" s="167" t="s">
        <v>85</v>
      </c>
      <c r="AV618" s="13" t="s">
        <v>85</v>
      </c>
      <c r="AW618" s="13" t="s">
        <v>32</v>
      </c>
      <c r="AX618" s="13" t="s">
        <v>76</v>
      </c>
      <c r="AY618" s="167" t="s">
        <v>159</v>
      </c>
    </row>
    <row r="619" spans="2:51" s="13" customFormat="1" ht="11.25">
      <c r="B619" s="165"/>
      <c r="D619" s="166" t="s">
        <v>167</v>
      </c>
      <c r="E619" s="167" t="s">
        <v>1</v>
      </c>
      <c r="F619" s="168" t="s">
        <v>1215</v>
      </c>
      <c r="H619" s="169">
        <v>8.98</v>
      </c>
      <c r="I619" s="170"/>
      <c r="L619" s="165"/>
      <c r="M619" s="171"/>
      <c r="N619" s="172"/>
      <c r="O619" s="172"/>
      <c r="P619" s="172"/>
      <c r="Q619" s="172"/>
      <c r="R619" s="172"/>
      <c r="S619" s="172"/>
      <c r="T619" s="173"/>
      <c r="AT619" s="167" t="s">
        <v>167</v>
      </c>
      <c r="AU619" s="167" t="s">
        <v>85</v>
      </c>
      <c r="AV619" s="13" t="s">
        <v>85</v>
      </c>
      <c r="AW619" s="13" t="s">
        <v>32</v>
      </c>
      <c r="AX619" s="13" t="s">
        <v>76</v>
      </c>
      <c r="AY619" s="167" t="s">
        <v>159</v>
      </c>
    </row>
    <row r="620" spans="2:51" s="13" customFormat="1" ht="11.25">
      <c r="B620" s="165"/>
      <c r="D620" s="166" t="s">
        <v>167</v>
      </c>
      <c r="E620" s="167" t="s">
        <v>1</v>
      </c>
      <c r="F620" s="168" t="s">
        <v>1191</v>
      </c>
      <c r="H620" s="169">
        <v>7.17</v>
      </c>
      <c r="I620" s="170"/>
      <c r="L620" s="165"/>
      <c r="M620" s="171"/>
      <c r="N620" s="172"/>
      <c r="O620" s="172"/>
      <c r="P620" s="172"/>
      <c r="Q620" s="172"/>
      <c r="R620" s="172"/>
      <c r="S620" s="172"/>
      <c r="T620" s="173"/>
      <c r="AT620" s="167" t="s">
        <v>167</v>
      </c>
      <c r="AU620" s="167" t="s">
        <v>85</v>
      </c>
      <c r="AV620" s="13" t="s">
        <v>85</v>
      </c>
      <c r="AW620" s="13" t="s">
        <v>32</v>
      </c>
      <c r="AX620" s="13" t="s">
        <v>76</v>
      </c>
      <c r="AY620" s="167" t="s">
        <v>159</v>
      </c>
    </row>
    <row r="621" spans="2:51" s="13" customFormat="1" ht="11.25">
      <c r="B621" s="165"/>
      <c r="D621" s="166" t="s">
        <v>167</v>
      </c>
      <c r="E621" s="167" t="s">
        <v>1</v>
      </c>
      <c r="F621" s="168" t="s">
        <v>1192</v>
      </c>
      <c r="H621" s="169">
        <v>4.29</v>
      </c>
      <c r="I621" s="170"/>
      <c r="L621" s="165"/>
      <c r="M621" s="171"/>
      <c r="N621" s="172"/>
      <c r="O621" s="172"/>
      <c r="P621" s="172"/>
      <c r="Q621" s="172"/>
      <c r="R621" s="172"/>
      <c r="S621" s="172"/>
      <c r="T621" s="173"/>
      <c r="AT621" s="167" t="s">
        <v>167</v>
      </c>
      <c r="AU621" s="167" t="s">
        <v>85</v>
      </c>
      <c r="AV621" s="13" t="s">
        <v>85</v>
      </c>
      <c r="AW621" s="13" t="s">
        <v>32</v>
      </c>
      <c r="AX621" s="13" t="s">
        <v>76</v>
      </c>
      <c r="AY621" s="167" t="s">
        <v>159</v>
      </c>
    </row>
    <row r="622" spans="2:51" s="13" customFormat="1" ht="11.25">
      <c r="B622" s="165"/>
      <c r="D622" s="166" t="s">
        <v>167</v>
      </c>
      <c r="E622" s="167" t="s">
        <v>1</v>
      </c>
      <c r="F622" s="168" t="s">
        <v>1193</v>
      </c>
      <c r="H622" s="169">
        <v>6.213</v>
      </c>
      <c r="I622" s="170"/>
      <c r="L622" s="165"/>
      <c r="M622" s="171"/>
      <c r="N622" s="172"/>
      <c r="O622" s="172"/>
      <c r="P622" s="172"/>
      <c r="Q622" s="172"/>
      <c r="R622" s="172"/>
      <c r="S622" s="172"/>
      <c r="T622" s="173"/>
      <c r="AT622" s="167" t="s">
        <v>167</v>
      </c>
      <c r="AU622" s="167" t="s">
        <v>85</v>
      </c>
      <c r="AV622" s="13" t="s">
        <v>85</v>
      </c>
      <c r="AW622" s="13" t="s">
        <v>32</v>
      </c>
      <c r="AX622" s="13" t="s">
        <v>76</v>
      </c>
      <c r="AY622" s="167" t="s">
        <v>159</v>
      </c>
    </row>
    <row r="623" spans="2:51" s="13" customFormat="1" ht="11.25">
      <c r="B623" s="165"/>
      <c r="D623" s="166" t="s">
        <v>167</v>
      </c>
      <c r="E623" s="167" t="s">
        <v>1</v>
      </c>
      <c r="F623" s="168" t="s">
        <v>1216</v>
      </c>
      <c r="H623" s="169">
        <v>52.979</v>
      </c>
      <c r="I623" s="170"/>
      <c r="L623" s="165"/>
      <c r="M623" s="171"/>
      <c r="N623" s="172"/>
      <c r="O623" s="172"/>
      <c r="P623" s="172"/>
      <c r="Q623" s="172"/>
      <c r="R623" s="172"/>
      <c r="S623" s="172"/>
      <c r="T623" s="173"/>
      <c r="AT623" s="167" t="s">
        <v>167</v>
      </c>
      <c r="AU623" s="167" t="s">
        <v>85</v>
      </c>
      <c r="AV623" s="13" t="s">
        <v>85</v>
      </c>
      <c r="AW623" s="13" t="s">
        <v>32</v>
      </c>
      <c r="AX623" s="13" t="s">
        <v>76</v>
      </c>
      <c r="AY623" s="167" t="s">
        <v>159</v>
      </c>
    </row>
    <row r="624" spans="2:51" s="13" customFormat="1" ht="33.75">
      <c r="B624" s="165"/>
      <c r="D624" s="166" t="s">
        <v>167</v>
      </c>
      <c r="E624" s="167" t="s">
        <v>1</v>
      </c>
      <c r="F624" s="168" t="s">
        <v>1217</v>
      </c>
      <c r="H624" s="169">
        <v>87.008</v>
      </c>
      <c r="I624" s="170"/>
      <c r="L624" s="165"/>
      <c r="M624" s="171"/>
      <c r="N624" s="172"/>
      <c r="O624" s="172"/>
      <c r="P624" s="172"/>
      <c r="Q624" s="172"/>
      <c r="R624" s="172"/>
      <c r="S624" s="172"/>
      <c r="T624" s="173"/>
      <c r="AT624" s="167" t="s">
        <v>167</v>
      </c>
      <c r="AU624" s="167" t="s">
        <v>85</v>
      </c>
      <c r="AV624" s="13" t="s">
        <v>85</v>
      </c>
      <c r="AW624" s="13" t="s">
        <v>32</v>
      </c>
      <c r="AX624" s="13" t="s">
        <v>76</v>
      </c>
      <c r="AY624" s="167" t="s">
        <v>159</v>
      </c>
    </row>
    <row r="625" spans="2:51" s="14" customFormat="1" ht="11.25">
      <c r="B625" s="174"/>
      <c r="D625" s="166" t="s">
        <v>167</v>
      </c>
      <c r="E625" s="175" t="s">
        <v>1</v>
      </c>
      <c r="F625" s="176" t="s">
        <v>227</v>
      </c>
      <c r="H625" s="177">
        <v>1393.741</v>
      </c>
      <c r="I625" s="178"/>
      <c r="L625" s="174"/>
      <c r="M625" s="179"/>
      <c r="N625" s="180"/>
      <c r="O625" s="180"/>
      <c r="P625" s="180"/>
      <c r="Q625" s="180"/>
      <c r="R625" s="180"/>
      <c r="S625" s="180"/>
      <c r="T625" s="181"/>
      <c r="AT625" s="175" t="s">
        <v>167</v>
      </c>
      <c r="AU625" s="175" t="s">
        <v>85</v>
      </c>
      <c r="AV625" s="14" t="s">
        <v>165</v>
      </c>
      <c r="AW625" s="14" t="s">
        <v>32</v>
      </c>
      <c r="AX625" s="14" t="s">
        <v>83</v>
      </c>
      <c r="AY625" s="175" t="s">
        <v>159</v>
      </c>
    </row>
    <row r="626" spans="1:65" s="2" customFormat="1" ht="24.2" customHeight="1">
      <c r="A626" s="33"/>
      <c r="B626" s="150"/>
      <c r="C626" s="151" t="s">
        <v>1218</v>
      </c>
      <c r="D626" s="151" t="s">
        <v>161</v>
      </c>
      <c r="E626" s="152" t="s">
        <v>1219</v>
      </c>
      <c r="F626" s="153" t="s">
        <v>1220</v>
      </c>
      <c r="G626" s="154" t="s">
        <v>164</v>
      </c>
      <c r="H626" s="155">
        <v>146.36</v>
      </c>
      <c r="I626" s="156"/>
      <c r="J626" s="157">
        <f>ROUND(I626*H626,2)</f>
        <v>0</v>
      </c>
      <c r="K626" s="158"/>
      <c r="L626" s="34"/>
      <c r="M626" s="159" t="s">
        <v>1</v>
      </c>
      <c r="N626" s="160" t="s">
        <v>41</v>
      </c>
      <c r="O626" s="59"/>
      <c r="P626" s="161">
        <f>O626*H626</f>
        <v>0</v>
      </c>
      <c r="Q626" s="161">
        <v>0.0136</v>
      </c>
      <c r="R626" s="161">
        <f>Q626*H626</f>
        <v>1.990496</v>
      </c>
      <c r="S626" s="161">
        <v>0</v>
      </c>
      <c r="T626" s="162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3" t="s">
        <v>165</v>
      </c>
      <c r="AT626" s="163" t="s">
        <v>161</v>
      </c>
      <c r="AU626" s="163" t="s">
        <v>85</v>
      </c>
      <c r="AY626" s="18" t="s">
        <v>159</v>
      </c>
      <c r="BE626" s="164">
        <f>IF(N626="základní",J626,0)</f>
        <v>0</v>
      </c>
      <c r="BF626" s="164">
        <f>IF(N626="snížená",J626,0)</f>
        <v>0</v>
      </c>
      <c r="BG626" s="164">
        <f>IF(N626="zákl. přenesená",J626,0)</f>
        <v>0</v>
      </c>
      <c r="BH626" s="164">
        <f>IF(N626="sníž. přenesená",J626,0)</f>
        <v>0</v>
      </c>
      <c r="BI626" s="164">
        <f>IF(N626="nulová",J626,0)</f>
        <v>0</v>
      </c>
      <c r="BJ626" s="18" t="s">
        <v>83</v>
      </c>
      <c r="BK626" s="164">
        <f>ROUND(I626*H626,2)</f>
        <v>0</v>
      </c>
      <c r="BL626" s="18" t="s">
        <v>165</v>
      </c>
      <c r="BM626" s="163" t="s">
        <v>1221</v>
      </c>
    </row>
    <row r="627" spans="2:51" s="13" customFormat="1" ht="45">
      <c r="B627" s="165"/>
      <c r="D627" s="166" t="s">
        <v>167</v>
      </c>
      <c r="E627" s="167" t="s">
        <v>1</v>
      </c>
      <c r="F627" s="168" t="s">
        <v>1222</v>
      </c>
      <c r="H627" s="169">
        <v>19.516</v>
      </c>
      <c r="I627" s="170"/>
      <c r="L627" s="165"/>
      <c r="M627" s="171"/>
      <c r="N627" s="172"/>
      <c r="O627" s="172"/>
      <c r="P627" s="172"/>
      <c r="Q627" s="172"/>
      <c r="R627" s="172"/>
      <c r="S627" s="172"/>
      <c r="T627" s="173"/>
      <c r="AT627" s="167" t="s">
        <v>167</v>
      </c>
      <c r="AU627" s="167" t="s">
        <v>85</v>
      </c>
      <c r="AV627" s="13" t="s">
        <v>85</v>
      </c>
      <c r="AW627" s="13" t="s">
        <v>32</v>
      </c>
      <c r="AX627" s="13" t="s">
        <v>76</v>
      </c>
      <c r="AY627" s="167" t="s">
        <v>159</v>
      </c>
    </row>
    <row r="628" spans="2:51" s="13" customFormat="1" ht="11.25">
      <c r="B628" s="165"/>
      <c r="D628" s="166" t="s">
        <v>167</v>
      </c>
      <c r="E628" s="167" t="s">
        <v>1</v>
      </c>
      <c r="F628" s="168" t="s">
        <v>1223</v>
      </c>
      <c r="H628" s="169">
        <v>4.872</v>
      </c>
      <c r="I628" s="170"/>
      <c r="L628" s="165"/>
      <c r="M628" s="171"/>
      <c r="N628" s="172"/>
      <c r="O628" s="172"/>
      <c r="P628" s="172"/>
      <c r="Q628" s="172"/>
      <c r="R628" s="172"/>
      <c r="S628" s="172"/>
      <c r="T628" s="173"/>
      <c r="AT628" s="167" t="s">
        <v>167</v>
      </c>
      <c r="AU628" s="167" t="s">
        <v>85</v>
      </c>
      <c r="AV628" s="13" t="s">
        <v>85</v>
      </c>
      <c r="AW628" s="13" t="s">
        <v>32</v>
      </c>
      <c r="AX628" s="13" t="s">
        <v>76</v>
      </c>
      <c r="AY628" s="167" t="s">
        <v>159</v>
      </c>
    </row>
    <row r="629" spans="2:51" s="13" customFormat="1" ht="11.25">
      <c r="B629" s="165"/>
      <c r="D629" s="166" t="s">
        <v>167</v>
      </c>
      <c r="E629" s="167" t="s">
        <v>1</v>
      </c>
      <c r="F629" s="168" t="s">
        <v>1224</v>
      </c>
      <c r="H629" s="169">
        <v>4.239</v>
      </c>
      <c r="I629" s="170"/>
      <c r="L629" s="165"/>
      <c r="M629" s="171"/>
      <c r="N629" s="172"/>
      <c r="O629" s="172"/>
      <c r="P629" s="172"/>
      <c r="Q629" s="172"/>
      <c r="R629" s="172"/>
      <c r="S629" s="172"/>
      <c r="T629" s="173"/>
      <c r="AT629" s="167" t="s">
        <v>167</v>
      </c>
      <c r="AU629" s="167" t="s">
        <v>85</v>
      </c>
      <c r="AV629" s="13" t="s">
        <v>85</v>
      </c>
      <c r="AW629" s="13" t="s">
        <v>32</v>
      </c>
      <c r="AX629" s="13" t="s">
        <v>76</v>
      </c>
      <c r="AY629" s="167" t="s">
        <v>159</v>
      </c>
    </row>
    <row r="630" spans="2:51" s="13" customFormat="1" ht="11.25">
      <c r="B630" s="165"/>
      <c r="D630" s="166" t="s">
        <v>167</v>
      </c>
      <c r="E630" s="167" t="s">
        <v>1</v>
      </c>
      <c r="F630" s="168" t="s">
        <v>1225</v>
      </c>
      <c r="H630" s="169">
        <v>2.814</v>
      </c>
      <c r="I630" s="170"/>
      <c r="L630" s="165"/>
      <c r="M630" s="171"/>
      <c r="N630" s="172"/>
      <c r="O630" s="172"/>
      <c r="P630" s="172"/>
      <c r="Q630" s="172"/>
      <c r="R630" s="172"/>
      <c r="S630" s="172"/>
      <c r="T630" s="173"/>
      <c r="AT630" s="167" t="s">
        <v>167</v>
      </c>
      <c r="AU630" s="167" t="s">
        <v>85</v>
      </c>
      <c r="AV630" s="13" t="s">
        <v>85</v>
      </c>
      <c r="AW630" s="13" t="s">
        <v>32</v>
      </c>
      <c r="AX630" s="13" t="s">
        <v>76</v>
      </c>
      <c r="AY630" s="167" t="s">
        <v>159</v>
      </c>
    </row>
    <row r="631" spans="2:51" s="13" customFormat="1" ht="11.25">
      <c r="B631" s="165"/>
      <c r="D631" s="166" t="s">
        <v>167</v>
      </c>
      <c r="E631" s="167" t="s">
        <v>1</v>
      </c>
      <c r="F631" s="168" t="s">
        <v>1226</v>
      </c>
      <c r="H631" s="169">
        <v>4.73</v>
      </c>
      <c r="I631" s="170"/>
      <c r="L631" s="165"/>
      <c r="M631" s="171"/>
      <c r="N631" s="172"/>
      <c r="O631" s="172"/>
      <c r="P631" s="172"/>
      <c r="Q631" s="172"/>
      <c r="R631" s="172"/>
      <c r="S631" s="172"/>
      <c r="T631" s="173"/>
      <c r="AT631" s="167" t="s">
        <v>167</v>
      </c>
      <c r="AU631" s="167" t="s">
        <v>85</v>
      </c>
      <c r="AV631" s="13" t="s">
        <v>85</v>
      </c>
      <c r="AW631" s="13" t="s">
        <v>32</v>
      </c>
      <c r="AX631" s="13" t="s">
        <v>76</v>
      </c>
      <c r="AY631" s="167" t="s">
        <v>159</v>
      </c>
    </row>
    <row r="632" spans="2:51" s="13" customFormat="1" ht="11.25">
      <c r="B632" s="165"/>
      <c r="D632" s="166" t="s">
        <v>167</v>
      </c>
      <c r="E632" s="167" t="s">
        <v>1</v>
      </c>
      <c r="F632" s="168" t="s">
        <v>1227</v>
      </c>
      <c r="H632" s="169">
        <v>1.125</v>
      </c>
      <c r="I632" s="170"/>
      <c r="L632" s="165"/>
      <c r="M632" s="171"/>
      <c r="N632" s="172"/>
      <c r="O632" s="172"/>
      <c r="P632" s="172"/>
      <c r="Q632" s="172"/>
      <c r="R632" s="172"/>
      <c r="S632" s="172"/>
      <c r="T632" s="173"/>
      <c r="AT632" s="167" t="s">
        <v>167</v>
      </c>
      <c r="AU632" s="167" t="s">
        <v>85</v>
      </c>
      <c r="AV632" s="13" t="s">
        <v>85</v>
      </c>
      <c r="AW632" s="13" t="s">
        <v>32</v>
      </c>
      <c r="AX632" s="13" t="s">
        <v>76</v>
      </c>
      <c r="AY632" s="167" t="s">
        <v>159</v>
      </c>
    </row>
    <row r="633" spans="2:51" s="13" customFormat="1" ht="33.75">
      <c r="B633" s="165"/>
      <c r="D633" s="166" t="s">
        <v>167</v>
      </c>
      <c r="E633" s="167" t="s">
        <v>1</v>
      </c>
      <c r="F633" s="168" t="s">
        <v>1228</v>
      </c>
      <c r="H633" s="169">
        <v>15.072</v>
      </c>
      <c r="I633" s="170"/>
      <c r="L633" s="165"/>
      <c r="M633" s="171"/>
      <c r="N633" s="172"/>
      <c r="O633" s="172"/>
      <c r="P633" s="172"/>
      <c r="Q633" s="172"/>
      <c r="R633" s="172"/>
      <c r="S633" s="172"/>
      <c r="T633" s="173"/>
      <c r="AT633" s="167" t="s">
        <v>167</v>
      </c>
      <c r="AU633" s="167" t="s">
        <v>85</v>
      </c>
      <c r="AV633" s="13" t="s">
        <v>85</v>
      </c>
      <c r="AW633" s="13" t="s">
        <v>32</v>
      </c>
      <c r="AX633" s="13" t="s">
        <v>76</v>
      </c>
      <c r="AY633" s="167" t="s">
        <v>159</v>
      </c>
    </row>
    <row r="634" spans="2:51" s="13" customFormat="1" ht="11.25">
      <c r="B634" s="165"/>
      <c r="D634" s="166" t="s">
        <v>167</v>
      </c>
      <c r="E634" s="167" t="s">
        <v>1</v>
      </c>
      <c r="F634" s="168" t="s">
        <v>1229</v>
      </c>
      <c r="H634" s="169">
        <v>2.259</v>
      </c>
      <c r="I634" s="170"/>
      <c r="L634" s="165"/>
      <c r="M634" s="171"/>
      <c r="N634" s="172"/>
      <c r="O634" s="172"/>
      <c r="P634" s="172"/>
      <c r="Q634" s="172"/>
      <c r="R634" s="172"/>
      <c r="S634" s="172"/>
      <c r="T634" s="173"/>
      <c r="AT634" s="167" t="s">
        <v>167</v>
      </c>
      <c r="AU634" s="167" t="s">
        <v>85</v>
      </c>
      <c r="AV634" s="13" t="s">
        <v>85</v>
      </c>
      <c r="AW634" s="13" t="s">
        <v>32</v>
      </c>
      <c r="AX634" s="13" t="s">
        <v>76</v>
      </c>
      <c r="AY634" s="167" t="s">
        <v>159</v>
      </c>
    </row>
    <row r="635" spans="2:51" s="13" customFormat="1" ht="11.25">
      <c r="B635" s="165"/>
      <c r="D635" s="166" t="s">
        <v>167</v>
      </c>
      <c r="E635" s="167" t="s">
        <v>1</v>
      </c>
      <c r="F635" s="168" t="s">
        <v>1230</v>
      </c>
      <c r="H635" s="169">
        <v>8.85</v>
      </c>
      <c r="I635" s="170"/>
      <c r="L635" s="165"/>
      <c r="M635" s="171"/>
      <c r="N635" s="172"/>
      <c r="O635" s="172"/>
      <c r="P635" s="172"/>
      <c r="Q635" s="172"/>
      <c r="R635" s="172"/>
      <c r="S635" s="172"/>
      <c r="T635" s="173"/>
      <c r="AT635" s="167" t="s">
        <v>167</v>
      </c>
      <c r="AU635" s="167" t="s">
        <v>85</v>
      </c>
      <c r="AV635" s="13" t="s">
        <v>85</v>
      </c>
      <c r="AW635" s="13" t="s">
        <v>32</v>
      </c>
      <c r="AX635" s="13" t="s">
        <v>76</v>
      </c>
      <c r="AY635" s="167" t="s">
        <v>159</v>
      </c>
    </row>
    <row r="636" spans="2:51" s="13" customFormat="1" ht="33.75">
      <c r="B636" s="165"/>
      <c r="D636" s="166" t="s">
        <v>167</v>
      </c>
      <c r="E636" s="167" t="s">
        <v>1</v>
      </c>
      <c r="F636" s="168" t="s">
        <v>1231</v>
      </c>
      <c r="H636" s="169">
        <v>80.723</v>
      </c>
      <c r="I636" s="170"/>
      <c r="L636" s="165"/>
      <c r="M636" s="171"/>
      <c r="N636" s="172"/>
      <c r="O636" s="172"/>
      <c r="P636" s="172"/>
      <c r="Q636" s="172"/>
      <c r="R636" s="172"/>
      <c r="S636" s="172"/>
      <c r="T636" s="173"/>
      <c r="AT636" s="167" t="s">
        <v>167</v>
      </c>
      <c r="AU636" s="167" t="s">
        <v>85</v>
      </c>
      <c r="AV636" s="13" t="s">
        <v>85</v>
      </c>
      <c r="AW636" s="13" t="s">
        <v>32</v>
      </c>
      <c r="AX636" s="13" t="s">
        <v>76</v>
      </c>
      <c r="AY636" s="167" t="s">
        <v>159</v>
      </c>
    </row>
    <row r="637" spans="2:51" s="13" customFormat="1" ht="11.25">
      <c r="B637" s="165"/>
      <c r="D637" s="166" t="s">
        <v>167</v>
      </c>
      <c r="E637" s="167" t="s">
        <v>1</v>
      </c>
      <c r="F637" s="168" t="s">
        <v>1232</v>
      </c>
      <c r="H637" s="169">
        <v>2.16</v>
      </c>
      <c r="I637" s="170"/>
      <c r="L637" s="165"/>
      <c r="M637" s="171"/>
      <c r="N637" s="172"/>
      <c r="O637" s="172"/>
      <c r="P637" s="172"/>
      <c r="Q637" s="172"/>
      <c r="R637" s="172"/>
      <c r="S637" s="172"/>
      <c r="T637" s="173"/>
      <c r="AT637" s="167" t="s">
        <v>167</v>
      </c>
      <c r="AU637" s="167" t="s">
        <v>85</v>
      </c>
      <c r="AV637" s="13" t="s">
        <v>85</v>
      </c>
      <c r="AW637" s="13" t="s">
        <v>32</v>
      </c>
      <c r="AX637" s="13" t="s">
        <v>76</v>
      </c>
      <c r="AY637" s="167" t="s">
        <v>159</v>
      </c>
    </row>
    <row r="638" spans="2:51" s="14" customFormat="1" ht="11.25">
      <c r="B638" s="174"/>
      <c r="D638" s="166" t="s">
        <v>167</v>
      </c>
      <c r="E638" s="175" t="s">
        <v>1</v>
      </c>
      <c r="F638" s="176" t="s">
        <v>227</v>
      </c>
      <c r="H638" s="177">
        <v>146.35999999999999</v>
      </c>
      <c r="I638" s="178"/>
      <c r="L638" s="174"/>
      <c r="M638" s="179"/>
      <c r="N638" s="180"/>
      <c r="O638" s="180"/>
      <c r="P638" s="180"/>
      <c r="Q638" s="180"/>
      <c r="R638" s="180"/>
      <c r="S638" s="180"/>
      <c r="T638" s="181"/>
      <c r="AT638" s="175" t="s">
        <v>167</v>
      </c>
      <c r="AU638" s="175" t="s">
        <v>85</v>
      </c>
      <c r="AV638" s="14" t="s">
        <v>165</v>
      </c>
      <c r="AW638" s="14" t="s">
        <v>32</v>
      </c>
      <c r="AX638" s="14" t="s">
        <v>83</v>
      </c>
      <c r="AY638" s="175" t="s">
        <v>159</v>
      </c>
    </row>
    <row r="639" spans="1:65" s="2" customFormat="1" ht="24.2" customHeight="1">
      <c r="A639" s="33"/>
      <c r="B639" s="150"/>
      <c r="C639" s="151" t="s">
        <v>1233</v>
      </c>
      <c r="D639" s="151" t="s">
        <v>161</v>
      </c>
      <c r="E639" s="152" t="s">
        <v>1234</v>
      </c>
      <c r="F639" s="153" t="s">
        <v>1235</v>
      </c>
      <c r="G639" s="154" t="s">
        <v>164</v>
      </c>
      <c r="H639" s="155">
        <v>697.891</v>
      </c>
      <c r="I639" s="156"/>
      <c r="J639" s="157">
        <f>ROUND(I639*H639,2)</f>
        <v>0</v>
      </c>
      <c r="K639" s="158"/>
      <c r="L639" s="34"/>
      <c r="M639" s="159" t="s">
        <v>1</v>
      </c>
      <c r="N639" s="160" t="s">
        <v>41</v>
      </c>
      <c r="O639" s="59"/>
      <c r="P639" s="161">
        <f>O639*H639</f>
        <v>0</v>
      </c>
      <c r="Q639" s="161">
        <v>0.01628</v>
      </c>
      <c r="R639" s="161">
        <f>Q639*H639</f>
        <v>11.36166548</v>
      </c>
      <c r="S639" s="161">
        <v>0</v>
      </c>
      <c r="T639" s="162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163" t="s">
        <v>165</v>
      </c>
      <c r="AT639" s="163" t="s">
        <v>161</v>
      </c>
      <c r="AU639" s="163" t="s">
        <v>85</v>
      </c>
      <c r="AY639" s="18" t="s">
        <v>159</v>
      </c>
      <c r="BE639" s="164">
        <f>IF(N639="základní",J639,0)</f>
        <v>0</v>
      </c>
      <c r="BF639" s="164">
        <f>IF(N639="snížená",J639,0)</f>
        <v>0</v>
      </c>
      <c r="BG639" s="164">
        <f>IF(N639="zákl. přenesená",J639,0)</f>
        <v>0</v>
      </c>
      <c r="BH639" s="164">
        <f>IF(N639="sníž. přenesená",J639,0)</f>
        <v>0</v>
      </c>
      <c r="BI639" s="164">
        <f>IF(N639="nulová",J639,0)</f>
        <v>0</v>
      </c>
      <c r="BJ639" s="18" t="s">
        <v>83</v>
      </c>
      <c r="BK639" s="164">
        <f>ROUND(I639*H639,2)</f>
        <v>0</v>
      </c>
      <c r="BL639" s="18" t="s">
        <v>165</v>
      </c>
      <c r="BM639" s="163" t="s">
        <v>1236</v>
      </c>
    </row>
    <row r="640" spans="2:51" s="13" customFormat="1" ht="33.75">
      <c r="B640" s="165"/>
      <c r="D640" s="166" t="s">
        <v>167</v>
      </c>
      <c r="E640" s="167" t="s">
        <v>1</v>
      </c>
      <c r="F640" s="168" t="s">
        <v>1237</v>
      </c>
      <c r="H640" s="169">
        <v>42.737</v>
      </c>
      <c r="I640" s="170"/>
      <c r="L640" s="165"/>
      <c r="M640" s="171"/>
      <c r="N640" s="172"/>
      <c r="O640" s="172"/>
      <c r="P640" s="172"/>
      <c r="Q640" s="172"/>
      <c r="R640" s="172"/>
      <c r="S640" s="172"/>
      <c r="T640" s="173"/>
      <c r="AT640" s="167" t="s">
        <v>167</v>
      </c>
      <c r="AU640" s="167" t="s">
        <v>85</v>
      </c>
      <c r="AV640" s="13" t="s">
        <v>85</v>
      </c>
      <c r="AW640" s="13" t="s">
        <v>32</v>
      </c>
      <c r="AX640" s="13" t="s">
        <v>76</v>
      </c>
      <c r="AY640" s="167" t="s">
        <v>159</v>
      </c>
    </row>
    <row r="641" spans="2:51" s="13" customFormat="1" ht="33.75">
      <c r="B641" s="165"/>
      <c r="D641" s="166" t="s">
        <v>167</v>
      </c>
      <c r="E641" s="167" t="s">
        <v>1</v>
      </c>
      <c r="F641" s="168" t="s">
        <v>1238</v>
      </c>
      <c r="H641" s="169">
        <v>10.306</v>
      </c>
      <c r="I641" s="170"/>
      <c r="L641" s="165"/>
      <c r="M641" s="171"/>
      <c r="N641" s="172"/>
      <c r="O641" s="172"/>
      <c r="P641" s="172"/>
      <c r="Q641" s="172"/>
      <c r="R641" s="172"/>
      <c r="S641" s="172"/>
      <c r="T641" s="173"/>
      <c r="AT641" s="167" t="s">
        <v>167</v>
      </c>
      <c r="AU641" s="167" t="s">
        <v>85</v>
      </c>
      <c r="AV641" s="13" t="s">
        <v>85</v>
      </c>
      <c r="AW641" s="13" t="s">
        <v>32</v>
      </c>
      <c r="AX641" s="13" t="s">
        <v>76</v>
      </c>
      <c r="AY641" s="167" t="s">
        <v>159</v>
      </c>
    </row>
    <row r="642" spans="2:51" s="13" customFormat="1" ht="33.75">
      <c r="B642" s="165"/>
      <c r="D642" s="166" t="s">
        <v>167</v>
      </c>
      <c r="E642" s="167" t="s">
        <v>1</v>
      </c>
      <c r="F642" s="168" t="s">
        <v>1239</v>
      </c>
      <c r="H642" s="169">
        <v>4.512</v>
      </c>
      <c r="I642" s="170"/>
      <c r="L642" s="165"/>
      <c r="M642" s="171"/>
      <c r="N642" s="172"/>
      <c r="O642" s="172"/>
      <c r="P642" s="172"/>
      <c r="Q642" s="172"/>
      <c r="R642" s="172"/>
      <c r="S642" s="172"/>
      <c r="T642" s="173"/>
      <c r="AT642" s="167" t="s">
        <v>167</v>
      </c>
      <c r="AU642" s="167" t="s">
        <v>85</v>
      </c>
      <c r="AV642" s="13" t="s">
        <v>85</v>
      </c>
      <c r="AW642" s="13" t="s">
        <v>32</v>
      </c>
      <c r="AX642" s="13" t="s">
        <v>76</v>
      </c>
      <c r="AY642" s="167" t="s">
        <v>159</v>
      </c>
    </row>
    <row r="643" spans="2:51" s="13" customFormat="1" ht="33.75">
      <c r="B643" s="165"/>
      <c r="D643" s="166" t="s">
        <v>167</v>
      </c>
      <c r="E643" s="167" t="s">
        <v>1</v>
      </c>
      <c r="F643" s="168" t="s">
        <v>1240</v>
      </c>
      <c r="H643" s="169">
        <v>56.182</v>
      </c>
      <c r="I643" s="170"/>
      <c r="L643" s="165"/>
      <c r="M643" s="171"/>
      <c r="N643" s="172"/>
      <c r="O643" s="172"/>
      <c r="P643" s="172"/>
      <c r="Q643" s="172"/>
      <c r="R643" s="172"/>
      <c r="S643" s="172"/>
      <c r="T643" s="173"/>
      <c r="AT643" s="167" t="s">
        <v>167</v>
      </c>
      <c r="AU643" s="167" t="s">
        <v>85</v>
      </c>
      <c r="AV643" s="13" t="s">
        <v>85</v>
      </c>
      <c r="AW643" s="13" t="s">
        <v>32</v>
      </c>
      <c r="AX643" s="13" t="s">
        <v>76</v>
      </c>
      <c r="AY643" s="167" t="s">
        <v>159</v>
      </c>
    </row>
    <row r="644" spans="2:51" s="13" customFormat="1" ht="33.75">
      <c r="B644" s="165"/>
      <c r="D644" s="166" t="s">
        <v>167</v>
      </c>
      <c r="E644" s="167" t="s">
        <v>1</v>
      </c>
      <c r="F644" s="168" t="s">
        <v>1241</v>
      </c>
      <c r="H644" s="169">
        <v>18.061</v>
      </c>
      <c r="I644" s="170"/>
      <c r="L644" s="165"/>
      <c r="M644" s="171"/>
      <c r="N644" s="172"/>
      <c r="O644" s="172"/>
      <c r="P644" s="172"/>
      <c r="Q644" s="172"/>
      <c r="R644" s="172"/>
      <c r="S644" s="172"/>
      <c r="T644" s="173"/>
      <c r="AT644" s="167" t="s">
        <v>167</v>
      </c>
      <c r="AU644" s="167" t="s">
        <v>85</v>
      </c>
      <c r="AV644" s="13" t="s">
        <v>85</v>
      </c>
      <c r="AW644" s="13" t="s">
        <v>32</v>
      </c>
      <c r="AX644" s="13" t="s">
        <v>76</v>
      </c>
      <c r="AY644" s="167" t="s">
        <v>159</v>
      </c>
    </row>
    <row r="645" spans="2:51" s="13" customFormat="1" ht="11.25">
      <c r="B645" s="165"/>
      <c r="D645" s="166" t="s">
        <v>167</v>
      </c>
      <c r="E645" s="167" t="s">
        <v>1</v>
      </c>
      <c r="F645" s="168" t="s">
        <v>1242</v>
      </c>
      <c r="H645" s="169">
        <v>2.708</v>
      </c>
      <c r="I645" s="170"/>
      <c r="L645" s="165"/>
      <c r="M645" s="171"/>
      <c r="N645" s="172"/>
      <c r="O645" s="172"/>
      <c r="P645" s="172"/>
      <c r="Q645" s="172"/>
      <c r="R645" s="172"/>
      <c r="S645" s="172"/>
      <c r="T645" s="173"/>
      <c r="AT645" s="167" t="s">
        <v>167</v>
      </c>
      <c r="AU645" s="167" t="s">
        <v>85</v>
      </c>
      <c r="AV645" s="13" t="s">
        <v>85</v>
      </c>
      <c r="AW645" s="13" t="s">
        <v>32</v>
      </c>
      <c r="AX645" s="13" t="s">
        <v>76</v>
      </c>
      <c r="AY645" s="167" t="s">
        <v>159</v>
      </c>
    </row>
    <row r="646" spans="2:51" s="13" customFormat="1" ht="22.5">
      <c r="B646" s="165"/>
      <c r="D646" s="166" t="s">
        <v>167</v>
      </c>
      <c r="E646" s="167" t="s">
        <v>1</v>
      </c>
      <c r="F646" s="168" t="s">
        <v>1243</v>
      </c>
      <c r="H646" s="169">
        <v>18.374</v>
      </c>
      <c r="I646" s="170"/>
      <c r="L646" s="165"/>
      <c r="M646" s="171"/>
      <c r="N646" s="172"/>
      <c r="O646" s="172"/>
      <c r="P646" s="172"/>
      <c r="Q646" s="172"/>
      <c r="R646" s="172"/>
      <c r="S646" s="172"/>
      <c r="T646" s="173"/>
      <c r="AT646" s="167" t="s">
        <v>167</v>
      </c>
      <c r="AU646" s="167" t="s">
        <v>85</v>
      </c>
      <c r="AV646" s="13" t="s">
        <v>85</v>
      </c>
      <c r="AW646" s="13" t="s">
        <v>32</v>
      </c>
      <c r="AX646" s="13" t="s">
        <v>76</v>
      </c>
      <c r="AY646" s="167" t="s">
        <v>159</v>
      </c>
    </row>
    <row r="647" spans="2:51" s="13" customFormat="1" ht="11.25">
      <c r="B647" s="165"/>
      <c r="D647" s="166" t="s">
        <v>167</v>
      </c>
      <c r="E647" s="167" t="s">
        <v>1</v>
      </c>
      <c r="F647" s="168" t="s">
        <v>1244</v>
      </c>
      <c r="H647" s="169">
        <v>22.411</v>
      </c>
      <c r="I647" s="170"/>
      <c r="L647" s="165"/>
      <c r="M647" s="171"/>
      <c r="N647" s="172"/>
      <c r="O647" s="172"/>
      <c r="P647" s="172"/>
      <c r="Q647" s="172"/>
      <c r="R647" s="172"/>
      <c r="S647" s="172"/>
      <c r="T647" s="173"/>
      <c r="AT647" s="167" t="s">
        <v>167</v>
      </c>
      <c r="AU647" s="167" t="s">
        <v>85</v>
      </c>
      <c r="AV647" s="13" t="s">
        <v>85</v>
      </c>
      <c r="AW647" s="13" t="s">
        <v>32</v>
      </c>
      <c r="AX647" s="13" t="s">
        <v>76</v>
      </c>
      <c r="AY647" s="167" t="s">
        <v>159</v>
      </c>
    </row>
    <row r="648" spans="2:51" s="13" customFormat="1" ht="11.25">
      <c r="B648" s="165"/>
      <c r="D648" s="166" t="s">
        <v>167</v>
      </c>
      <c r="E648" s="167" t="s">
        <v>1</v>
      </c>
      <c r="F648" s="168" t="s">
        <v>1245</v>
      </c>
      <c r="H648" s="169">
        <v>34.072</v>
      </c>
      <c r="I648" s="170"/>
      <c r="L648" s="165"/>
      <c r="M648" s="171"/>
      <c r="N648" s="172"/>
      <c r="O648" s="172"/>
      <c r="P648" s="172"/>
      <c r="Q648" s="172"/>
      <c r="R648" s="172"/>
      <c r="S648" s="172"/>
      <c r="T648" s="173"/>
      <c r="AT648" s="167" t="s">
        <v>167</v>
      </c>
      <c r="AU648" s="167" t="s">
        <v>85</v>
      </c>
      <c r="AV648" s="13" t="s">
        <v>85</v>
      </c>
      <c r="AW648" s="13" t="s">
        <v>32</v>
      </c>
      <c r="AX648" s="13" t="s">
        <v>76</v>
      </c>
      <c r="AY648" s="167" t="s">
        <v>159</v>
      </c>
    </row>
    <row r="649" spans="2:51" s="13" customFormat="1" ht="11.25">
      <c r="B649" s="165"/>
      <c r="D649" s="166" t="s">
        <v>167</v>
      </c>
      <c r="E649" s="167" t="s">
        <v>1</v>
      </c>
      <c r="F649" s="168" t="s">
        <v>1246</v>
      </c>
      <c r="H649" s="169">
        <v>7.814</v>
      </c>
      <c r="I649" s="170"/>
      <c r="L649" s="165"/>
      <c r="M649" s="171"/>
      <c r="N649" s="172"/>
      <c r="O649" s="172"/>
      <c r="P649" s="172"/>
      <c r="Q649" s="172"/>
      <c r="R649" s="172"/>
      <c r="S649" s="172"/>
      <c r="T649" s="173"/>
      <c r="AT649" s="167" t="s">
        <v>167</v>
      </c>
      <c r="AU649" s="167" t="s">
        <v>85</v>
      </c>
      <c r="AV649" s="13" t="s">
        <v>85</v>
      </c>
      <c r="AW649" s="13" t="s">
        <v>32</v>
      </c>
      <c r="AX649" s="13" t="s">
        <v>76</v>
      </c>
      <c r="AY649" s="167" t="s">
        <v>159</v>
      </c>
    </row>
    <row r="650" spans="2:51" s="13" customFormat="1" ht="22.5">
      <c r="B650" s="165"/>
      <c r="D650" s="166" t="s">
        <v>167</v>
      </c>
      <c r="E650" s="167" t="s">
        <v>1</v>
      </c>
      <c r="F650" s="168" t="s">
        <v>1247</v>
      </c>
      <c r="H650" s="169">
        <v>9.455</v>
      </c>
      <c r="I650" s="170"/>
      <c r="L650" s="165"/>
      <c r="M650" s="171"/>
      <c r="N650" s="172"/>
      <c r="O650" s="172"/>
      <c r="P650" s="172"/>
      <c r="Q650" s="172"/>
      <c r="R650" s="172"/>
      <c r="S650" s="172"/>
      <c r="T650" s="173"/>
      <c r="AT650" s="167" t="s">
        <v>167</v>
      </c>
      <c r="AU650" s="167" t="s">
        <v>85</v>
      </c>
      <c r="AV650" s="13" t="s">
        <v>85</v>
      </c>
      <c r="AW650" s="13" t="s">
        <v>32</v>
      </c>
      <c r="AX650" s="13" t="s">
        <v>76</v>
      </c>
      <c r="AY650" s="167" t="s">
        <v>159</v>
      </c>
    </row>
    <row r="651" spans="2:51" s="13" customFormat="1" ht="11.25">
      <c r="B651" s="165"/>
      <c r="D651" s="166" t="s">
        <v>167</v>
      </c>
      <c r="E651" s="167" t="s">
        <v>1</v>
      </c>
      <c r="F651" s="168" t="s">
        <v>1248</v>
      </c>
      <c r="H651" s="169">
        <v>3.6</v>
      </c>
      <c r="I651" s="170"/>
      <c r="L651" s="165"/>
      <c r="M651" s="171"/>
      <c r="N651" s="172"/>
      <c r="O651" s="172"/>
      <c r="P651" s="172"/>
      <c r="Q651" s="172"/>
      <c r="R651" s="172"/>
      <c r="S651" s="172"/>
      <c r="T651" s="173"/>
      <c r="AT651" s="167" t="s">
        <v>167</v>
      </c>
      <c r="AU651" s="167" t="s">
        <v>85</v>
      </c>
      <c r="AV651" s="13" t="s">
        <v>85</v>
      </c>
      <c r="AW651" s="13" t="s">
        <v>32</v>
      </c>
      <c r="AX651" s="13" t="s">
        <v>76</v>
      </c>
      <c r="AY651" s="167" t="s">
        <v>159</v>
      </c>
    </row>
    <row r="652" spans="2:51" s="13" customFormat="1" ht="11.25">
      <c r="B652" s="165"/>
      <c r="D652" s="166" t="s">
        <v>167</v>
      </c>
      <c r="E652" s="167" t="s">
        <v>1</v>
      </c>
      <c r="F652" s="168" t="s">
        <v>1249</v>
      </c>
      <c r="H652" s="169">
        <v>4.8</v>
      </c>
      <c r="I652" s="170"/>
      <c r="L652" s="165"/>
      <c r="M652" s="171"/>
      <c r="N652" s="172"/>
      <c r="O652" s="172"/>
      <c r="P652" s="172"/>
      <c r="Q652" s="172"/>
      <c r="R652" s="172"/>
      <c r="S652" s="172"/>
      <c r="T652" s="173"/>
      <c r="AT652" s="167" t="s">
        <v>167</v>
      </c>
      <c r="AU652" s="167" t="s">
        <v>85</v>
      </c>
      <c r="AV652" s="13" t="s">
        <v>85</v>
      </c>
      <c r="AW652" s="13" t="s">
        <v>32</v>
      </c>
      <c r="AX652" s="13" t="s">
        <v>76</v>
      </c>
      <c r="AY652" s="167" t="s">
        <v>159</v>
      </c>
    </row>
    <row r="653" spans="2:51" s="13" customFormat="1" ht="11.25">
      <c r="B653" s="165"/>
      <c r="D653" s="166" t="s">
        <v>167</v>
      </c>
      <c r="E653" s="167" t="s">
        <v>1</v>
      </c>
      <c r="F653" s="168" t="s">
        <v>1250</v>
      </c>
      <c r="H653" s="169">
        <v>4.335</v>
      </c>
      <c r="I653" s="170"/>
      <c r="L653" s="165"/>
      <c r="M653" s="171"/>
      <c r="N653" s="172"/>
      <c r="O653" s="172"/>
      <c r="P653" s="172"/>
      <c r="Q653" s="172"/>
      <c r="R653" s="172"/>
      <c r="S653" s="172"/>
      <c r="T653" s="173"/>
      <c r="AT653" s="167" t="s">
        <v>167</v>
      </c>
      <c r="AU653" s="167" t="s">
        <v>85</v>
      </c>
      <c r="AV653" s="13" t="s">
        <v>85</v>
      </c>
      <c r="AW653" s="13" t="s">
        <v>32</v>
      </c>
      <c r="AX653" s="13" t="s">
        <v>76</v>
      </c>
      <c r="AY653" s="167" t="s">
        <v>159</v>
      </c>
    </row>
    <row r="654" spans="2:51" s="13" customFormat="1" ht="33.75">
      <c r="B654" s="165"/>
      <c r="D654" s="166" t="s">
        <v>167</v>
      </c>
      <c r="E654" s="167" t="s">
        <v>1</v>
      </c>
      <c r="F654" s="168" t="s">
        <v>1251</v>
      </c>
      <c r="H654" s="169">
        <v>48.928</v>
      </c>
      <c r="I654" s="170"/>
      <c r="L654" s="165"/>
      <c r="M654" s="171"/>
      <c r="N654" s="172"/>
      <c r="O654" s="172"/>
      <c r="P654" s="172"/>
      <c r="Q654" s="172"/>
      <c r="R654" s="172"/>
      <c r="S654" s="172"/>
      <c r="T654" s="173"/>
      <c r="AT654" s="167" t="s">
        <v>167</v>
      </c>
      <c r="AU654" s="167" t="s">
        <v>85</v>
      </c>
      <c r="AV654" s="13" t="s">
        <v>85</v>
      </c>
      <c r="AW654" s="13" t="s">
        <v>32</v>
      </c>
      <c r="AX654" s="13" t="s">
        <v>76</v>
      </c>
      <c r="AY654" s="167" t="s">
        <v>159</v>
      </c>
    </row>
    <row r="655" spans="2:51" s="13" customFormat="1" ht="11.25">
      <c r="B655" s="165"/>
      <c r="D655" s="166" t="s">
        <v>167</v>
      </c>
      <c r="E655" s="167" t="s">
        <v>1</v>
      </c>
      <c r="F655" s="168" t="s">
        <v>1252</v>
      </c>
      <c r="H655" s="169">
        <v>4.08</v>
      </c>
      <c r="I655" s="170"/>
      <c r="L655" s="165"/>
      <c r="M655" s="171"/>
      <c r="N655" s="172"/>
      <c r="O655" s="172"/>
      <c r="P655" s="172"/>
      <c r="Q655" s="172"/>
      <c r="R655" s="172"/>
      <c r="S655" s="172"/>
      <c r="T655" s="173"/>
      <c r="AT655" s="167" t="s">
        <v>167</v>
      </c>
      <c r="AU655" s="167" t="s">
        <v>85</v>
      </c>
      <c r="AV655" s="13" t="s">
        <v>85</v>
      </c>
      <c r="AW655" s="13" t="s">
        <v>32</v>
      </c>
      <c r="AX655" s="13" t="s">
        <v>76</v>
      </c>
      <c r="AY655" s="167" t="s">
        <v>159</v>
      </c>
    </row>
    <row r="656" spans="2:51" s="13" customFormat="1" ht="11.25">
      <c r="B656" s="165"/>
      <c r="D656" s="166" t="s">
        <v>167</v>
      </c>
      <c r="E656" s="167" t="s">
        <v>1</v>
      </c>
      <c r="F656" s="168" t="s">
        <v>1253</v>
      </c>
      <c r="H656" s="169">
        <v>1.506</v>
      </c>
      <c r="I656" s="170"/>
      <c r="L656" s="165"/>
      <c r="M656" s="171"/>
      <c r="N656" s="172"/>
      <c r="O656" s="172"/>
      <c r="P656" s="172"/>
      <c r="Q656" s="172"/>
      <c r="R656" s="172"/>
      <c r="S656" s="172"/>
      <c r="T656" s="173"/>
      <c r="AT656" s="167" t="s">
        <v>167</v>
      </c>
      <c r="AU656" s="167" t="s">
        <v>85</v>
      </c>
      <c r="AV656" s="13" t="s">
        <v>85</v>
      </c>
      <c r="AW656" s="13" t="s">
        <v>32</v>
      </c>
      <c r="AX656" s="13" t="s">
        <v>76</v>
      </c>
      <c r="AY656" s="167" t="s">
        <v>159</v>
      </c>
    </row>
    <row r="657" spans="2:51" s="13" customFormat="1" ht="11.25">
      <c r="B657" s="165"/>
      <c r="D657" s="166" t="s">
        <v>167</v>
      </c>
      <c r="E657" s="167" t="s">
        <v>1</v>
      </c>
      <c r="F657" s="168" t="s">
        <v>1254</v>
      </c>
      <c r="H657" s="169">
        <v>3.765</v>
      </c>
      <c r="I657" s="170"/>
      <c r="L657" s="165"/>
      <c r="M657" s="171"/>
      <c r="N657" s="172"/>
      <c r="O657" s="172"/>
      <c r="P657" s="172"/>
      <c r="Q657" s="172"/>
      <c r="R657" s="172"/>
      <c r="S657" s="172"/>
      <c r="T657" s="173"/>
      <c r="AT657" s="167" t="s">
        <v>167</v>
      </c>
      <c r="AU657" s="167" t="s">
        <v>85</v>
      </c>
      <c r="AV657" s="13" t="s">
        <v>85</v>
      </c>
      <c r="AW657" s="13" t="s">
        <v>32</v>
      </c>
      <c r="AX657" s="13" t="s">
        <v>76</v>
      </c>
      <c r="AY657" s="167" t="s">
        <v>159</v>
      </c>
    </row>
    <row r="658" spans="2:51" s="13" customFormat="1" ht="11.25">
      <c r="B658" s="165"/>
      <c r="D658" s="166" t="s">
        <v>167</v>
      </c>
      <c r="E658" s="167" t="s">
        <v>1</v>
      </c>
      <c r="F658" s="168" t="s">
        <v>1255</v>
      </c>
      <c r="H658" s="169">
        <v>2.975</v>
      </c>
      <c r="I658" s="170"/>
      <c r="L658" s="165"/>
      <c r="M658" s="171"/>
      <c r="N658" s="172"/>
      <c r="O658" s="172"/>
      <c r="P658" s="172"/>
      <c r="Q658" s="172"/>
      <c r="R658" s="172"/>
      <c r="S658" s="172"/>
      <c r="T658" s="173"/>
      <c r="AT658" s="167" t="s">
        <v>167</v>
      </c>
      <c r="AU658" s="167" t="s">
        <v>85</v>
      </c>
      <c r="AV658" s="13" t="s">
        <v>85</v>
      </c>
      <c r="AW658" s="13" t="s">
        <v>32</v>
      </c>
      <c r="AX658" s="13" t="s">
        <v>76</v>
      </c>
      <c r="AY658" s="167" t="s">
        <v>159</v>
      </c>
    </row>
    <row r="659" spans="2:51" s="13" customFormat="1" ht="11.25">
      <c r="B659" s="165"/>
      <c r="D659" s="166" t="s">
        <v>167</v>
      </c>
      <c r="E659" s="167" t="s">
        <v>1</v>
      </c>
      <c r="F659" s="168" t="s">
        <v>1256</v>
      </c>
      <c r="H659" s="169">
        <v>1.296</v>
      </c>
      <c r="I659" s="170"/>
      <c r="L659" s="165"/>
      <c r="M659" s="171"/>
      <c r="N659" s="172"/>
      <c r="O659" s="172"/>
      <c r="P659" s="172"/>
      <c r="Q659" s="172"/>
      <c r="R659" s="172"/>
      <c r="S659" s="172"/>
      <c r="T659" s="173"/>
      <c r="AT659" s="167" t="s">
        <v>167</v>
      </c>
      <c r="AU659" s="167" t="s">
        <v>85</v>
      </c>
      <c r="AV659" s="13" t="s">
        <v>85</v>
      </c>
      <c r="AW659" s="13" t="s">
        <v>32</v>
      </c>
      <c r="AX659" s="13" t="s">
        <v>76</v>
      </c>
      <c r="AY659" s="167" t="s">
        <v>159</v>
      </c>
    </row>
    <row r="660" spans="2:51" s="13" customFormat="1" ht="11.25">
      <c r="B660" s="165"/>
      <c r="D660" s="166" t="s">
        <v>167</v>
      </c>
      <c r="E660" s="167" t="s">
        <v>1</v>
      </c>
      <c r="F660" s="168" t="s">
        <v>1257</v>
      </c>
      <c r="H660" s="169">
        <v>2.597</v>
      </c>
      <c r="I660" s="170"/>
      <c r="L660" s="165"/>
      <c r="M660" s="171"/>
      <c r="N660" s="172"/>
      <c r="O660" s="172"/>
      <c r="P660" s="172"/>
      <c r="Q660" s="172"/>
      <c r="R660" s="172"/>
      <c r="S660" s="172"/>
      <c r="T660" s="173"/>
      <c r="AT660" s="167" t="s">
        <v>167</v>
      </c>
      <c r="AU660" s="167" t="s">
        <v>85</v>
      </c>
      <c r="AV660" s="13" t="s">
        <v>85</v>
      </c>
      <c r="AW660" s="13" t="s">
        <v>32</v>
      </c>
      <c r="AX660" s="13" t="s">
        <v>76</v>
      </c>
      <c r="AY660" s="167" t="s">
        <v>159</v>
      </c>
    </row>
    <row r="661" spans="2:51" s="13" customFormat="1" ht="45">
      <c r="B661" s="165"/>
      <c r="D661" s="166" t="s">
        <v>167</v>
      </c>
      <c r="E661" s="167" t="s">
        <v>1</v>
      </c>
      <c r="F661" s="168" t="s">
        <v>1258</v>
      </c>
      <c r="H661" s="169">
        <v>82.085</v>
      </c>
      <c r="I661" s="170"/>
      <c r="L661" s="165"/>
      <c r="M661" s="171"/>
      <c r="N661" s="172"/>
      <c r="O661" s="172"/>
      <c r="P661" s="172"/>
      <c r="Q661" s="172"/>
      <c r="R661" s="172"/>
      <c r="S661" s="172"/>
      <c r="T661" s="173"/>
      <c r="AT661" s="167" t="s">
        <v>167</v>
      </c>
      <c r="AU661" s="167" t="s">
        <v>85</v>
      </c>
      <c r="AV661" s="13" t="s">
        <v>85</v>
      </c>
      <c r="AW661" s="13" t="s">
        <v>32</v>
      </c>
      <c r="AX661" s="13" t="s">
        <v>76</v>
      </c>
      <c r="AY661" s="167" t="s">
        <v>159</v>
      </c>
    </row>
    <row r="662" spans="2:51" s="13" customFormat="1" ht="33.75">
      <c r="B662" s="165"/>
      <c r="D662" s="166" t="s">
        <v>167</v>
      </c>
      <c r="E662" s="167" t="s">
        <v>1</v>
      </c>
      <c r="F662" s="168" t="s">
        <v>1259</v>
      </c>
      <c r="H662" s="169">
        <v>111.454</v>
      </c>
      <c r="I662" s="170"/>
      <c r="L662" s="165"/>
      <c r="M662" s="171"/>
      <c r="N662" s="172"/>
      <c r="O662" s="172"/>
      <c r="P662" s="172"/>
      <c r="Q662" s="172"/>
      <c r="R662" s="172"/>
      <c r="S662" s="172"/>
      <c r="T662" s="173"/>
      <c r="AT662" s="167" t="s">
        <v>167</v>
      </c>
      <c r="AU662" s="167" t="s">
        <v>85</v>
      </c>
      <c r="AV662" s="13" t="s">
        <v>85</v>
      </c>
      <c r="AW662" s="13" t="s">
        <v>32</v>
      </c>
      <c r="AX662" s="13" t="s">
        <v>76</v>
      </c>
      <c r="AY662" s="167" t="s">
        <v>159</v>
      </c>
    </row>
    <row r="663" spans="2:51" s="13" customFormat="1" ht="22.5">
      <c r="B663" s="165"/>
      <c r="D663" s="166" t="s">
        <v>167</v>
      </c>
      <c r="E663" s="167" t="s">
        <v>1</v>
      </c>
      <c r="F663" s="168" t="s">
        <v>1260</v>
      </c>
      <c r="H663" s="169">
        <v>2.428</v>
      </c>
      <c r="I663" s="170"/>
      <c r="L663" s="165"/>
      <c r="M663" s="171"/>
      <c r="N663" s="172"/>
      <c r="O663" s="172"/>
      <c r="P663" s="172"/>
      <c r="Q663" s="172"/>
      <c r="R663" s="172"/>
      <c r="S663" s="172"/>
      <c r="T663" s="173"/>
      <c r="AT663" s="167" t="s">
        <v>167</v>
      </c>
      <c r="AU663" s="167" t="s">
        <v>85</v>
      </c>
      <c r="AV663" s="13" t="s">
        <v>85</v>
      </c>
      <c r="AW663" s="13" t="s">
        <v>32</v>
      </c>
      <c r="AX663" s="13" t="s">
        <v>76</v>
      </c>
      <c r="AY663" s="167" t="s">
        <v>159</v>
      </c>
    </row>
    <row r="664" spans="2:51" s="13" customFormat="1" ht="11.25">
      <c r="B664" s="165"/>
      <c r="D664" s="166" t="s">
        <v>167</v>
      </c>
      <c r="E664" s="167" t="s">
        <v>1</v>
      </c>
      <c r="F664" s="168" t="s">
        <v>1261</v>
      </c>
      <c r="H664" s="169">
        <v>2.7</v>
      </c>
      <c r="I664" s="170"/>
      <c r="L664" s="165"/>
      <c r="M664" s="171"/>
      <c r="N664" s="172"/>
      <c r="O664" s="172"/>
      <c r="P664" s="172"/>
      <c r="Q664" s="172"/>
      <c r="R664" s="172"/>
      <c r="S664" s="172"/>
      <c r="T664" s="173"/>
      <c r="AT664" s="167" t="s">
        <v>167</v>
      </c>
      <c r="AU664" s="167" t="s">
        <v>85</v>
      </c>
      <c r="AV664" s="13" t="s">
        <v>85</v>
      </c>
      <c r="AW664" s="13" t="s">
        <v>32</v>
      </c>
      <c r="AX664" s="13" t="s">
        <v>76</v>
      </c>
      <c r="AY664" s="167" t="s">
        <v>159</v>
      </c>
    </row>
    <row r="665" spans="2:51" s="13" customFormat="1" ht="22.5">
      <c r="B665" s="165"/>
      <c r="D665" s="166" t="s">
        <v>167</v>
      </c>
      <c r="E665" s="167" t="s">
        <v>1</v>
      </c>
      <c r="F665" s="168" t="s">
        <v>1262</v>
      </c>
      <c r="H665" s="169">
        <v>98.085</v>
      </c>
      <c r="I665" s="170"/>
      <c r="L665" s="165"/>
      <c r="M665" s="171"/>
      <c r="N665" s="172"/>
      <c r="O665" s="172"/>
      <c r="P665" s="172"/>
      <c r="Q665" s="172"/>
      <c r="R665" s="172"/>
      <c r="S665" s="172"/>
      <c r="T665" s="173"/>
      <c r="AT665" s="167" t="s">
        <v>167</v>
      </c>
      <c r="AU665" s="167" t="s">
        <v>85</v>
      </c>
      <c r="AV665" s="13" t="s">
        <v>85</v>
      </c>
      <c r="AW665" s="13" t="s">
        <v>32</v>
      </c>
      <c r="AX665" s="13" t="s">
        <v>76</v>
      </c>
      <c r="AY665" s="167" t="s">
        <v>159</v>
      </c>
    </row>
    <row r="666" spans="2:51" s="13" customFormat="1" ht="45">
      <c r="B666" s="165"/>
      <c r="D666" s="166" t="s">
        <v>167</v>
      </c>
      <c r="E666" s="167" t="s">
        <v>1</v>
      </c>
      <c r="F666" s="168" t="s">
        <v>1263</v>
      </c>
      <c r="H666" s="169">
        <v>96.625</v>
      </c>
      <c r="I666" s="170"/>
      <c r="L666" s="165"/>
      <c r="M666" s="171"/>
      <c r="N666" s="172"/>
      <c r="O666" s="172"/>
      <c r="P666" s="172"/>
      <c r="Q666" s="172"/>
      <c r="R666" s="172"/>
      <c r="S666" s="172"/>
      <c r="T666" s="173"/>
      <c r="AT666" s="167" t="s">
        <v>167</v>
      </c>
      <c r="AU666" s="167" t="s">
        <v>85</v>
      </c>
      <c r="AV666" s="13" t="s">
        <v>85</v>
      </c>
      <c r="AW666" s="13" t="s">
        <v>32</v>
      </c>
      <c r="AX666" s="13" t="s">
        <v>76</v>
      </c>
      <c r="AY666" s="167" t="s">
        <v>159</v>
      </c>
    </row>
    <row r="667" spans="2:51" s="14" customFormat="1" ht="11.25">
      <c r="B667" s="174"/>
      <c r="D667" s="166" t="s">
        <v>167</v>
      </c>
      <c r="E667" s="175" t="s">
        <v>1</v>
      </c>
      <c r="F667" s="176" t="s">
        <v>227</v>
      </c>
      <c r="H667" s="177">
        <v>697.891</v>
      </c>
      <c r="I667" s="178"/>
      <c r="L667" s="174"/>
      <c r="M667" s="179"/>
      <c r="N667" s="180"/>
      <c r="O667" s="180"/>
      <c r="P667" s="180"/>
      <c r="Q667" s="180"/>
      <c r="R667" s="180"/>
      <c r="S667" s="180"/>
      <c r="T667" s="181"/>
      <c r="AT667" s="175" t="s">
        <v>167</v>
      </c>
      <c r="AU667" s="175" t="s">
        <v>85</v>
      </c>
      <c r="AV667" s="14" t="s">
        <v>165</v>
      </c>
      <c r="AW667" s="14" t="s">
        <v>32</v>
      </c>
      <c r="AX667" s="14" t="s">
        <v>83</v>
      </c>
      <c r="AY667" s="175" t="s">
        <v>159</v>
      </c>
    </row>
    <row r="668" spans="1:65" s="2" customFormat="1" ht="24.2" customHeight="1">
      <c r="A668" s="33"/>
      <c r="B668" s="150"/>
      <c r="C668" s="151" t="s">
        <v>1264</v>
      </c>
      <c r="D668" s="151" t="s">
        <v>161</v>
      </c>
      <c r="E668" s="152" t="s">
        <v>1265</v>
      </c>
      <c r="F668" s="153" t="s">
        <v>1266</v>
      </c>
      <c r="G668" s="154" t="s">
        <v>164</v>
      </c>
      <c r="H668" s="155">
        <v>119.167</v>
      </c>
      <c r="I668" s="156"/>
      <c r="J668" s="157">
        <f>ROUND(I668*H668,2)</f>
        <v>0</v>
      </c>
      <c r="K668" s="158"/>
      <c r="L668" s="34"/>
      <c r="M668" s="159" t="s">
        <v>1</v>
      </c>
      <c r="N668" s="160" t="s">
        <v>41</v>
      </c>
      <c r="O668" s="59"/>
      <c r="P668" s="161">
        <f>O668*H668</f>
        <v>0</v>
      </c>
      <c r="Q668" s="161">
        <v>0.0262</v>
      </c>
      <c r="R668" s="161">
        <f>Q668*H668</f>
        <v>3.1221754</v>
      </c>
      <c r="S668" s="161">
        <v>0</v>
      </c>
      <c r="T668" s="162">
        <f>S668*H668</f>
        <v>0</v>
      </c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R668" s="163" t="s">
        <v>165</v>
      </c>
      <c r="AT668" s="163" t="s">
        <v>161</v>
      </c>
      <c r="AU668" s="163" t="s">
        <v>85</v>
      </c>
      <c r="AY668" s="18" t="s">
        <v>159</v>
      </c>
      <c r="BE668" s="164">
        <f>IF(N668="základní",J668,0)</f>
        <v>0</v>
      </c>
      <c r="BF668" s="164">
        <f>IF(N668="snížená",J668,0)</f>
        <v>0</v>
      </c>
      <c r="BG668" s="164">
        <f>IF(N668="zákl. přenesená",J668,0)</f>
        <v>0</v>
      </c>
      <c r="BH668" s="164">
        <f>IF(N668="sníž. přenesená",J668,0)</f>
        <v>0</v>
      </c>
      <c r="BI668" s="164">
        <f>IF(N668="nulová",J668,0)</f>
        <v>0</v>
      </c>
      <c r="BJ668" s="18" t="s">
        <v>83</v>
      </c>
      <c r="BK668" s="164">
        <f>ROUND(I668*H668,2)</f>
        <v>0</v>
      </c>
      <c r="BL668" s="18" t="s">
        <v>165</v>
      </c>
      <c r="BM668" s="163" t="s">
        <v>1267</v>
      </c>
    </row>
    <row r="669" spans="2:51" s="15" customFormat="1" ht="11.25">
      <c r="B669" s="202"/>
      <c r="D669" s="166" t="s">
        <v>167</v>
      </c>
      <c r="E669" s="203" t="s">
        <v>1</v>
      </c>
      <c r="F669" s="204" t="s">
        <v>1268</v>
      </c>
      <c r="H669" s="203" t="s">
        <v>1</v>
      </c>
      <c r="I669" s="205"/>
      <c r="L669" s="202"/>
      <c r="M669" s="206"/>
      <c r="N669" s="207"/>
      <c r="O669" s="207"/>
      <c r="P669" s="207"/>
      <c r="Q669" s="207"/>
      <c r="R669" s="207"/>
      <c r="S669" s="207"/>
      <c r="T669" s="208"/>
      <c r="AT669" s="203" t="s">
        <v>167</v>
      </c>
      <c r="AU669" s="203" t="s">
        <v>85</v>
      </c>
      <c r="AV669" s="15" t="s">
        <v>83</v>
      </c>
      <c r="AW669" s="15" t="s">
        <v>32</v>
      </c>
      <c r="AX669" s="15" t="s">
        <v>76</v>
      </c>
      <c r="AY669" s="203" t="s">
        <v>159</v>
      </c>
    </row>
    <row r="670" spans="2:51" s="13" customFormat="1" ht="11.25">
      <c r="B670" s="165"/>
      <c r="D670" s="166" t="s">
        <v>167</v>
      </c>
      <c r="E670" s="167" t="s">
        <v>1</v>
      </c>
      <c r="F670" s="168" t="s">
        <v>1269</v>
      </c>
      <c r="H670" s="169">
        <v>9.54</v>
      </c>
      <c r="I670" s="170"/>
      <c r="L670" s="165"/>
      <c r="M670" s="171"/>
      <c r="N670" s="172"/>
      <c r="O670" s="172"/>
      <c r="P670" s="172"/>
      <c r="Q670" s="172"/>
      <c r="R670" s="172"/>
      <c r="S670" s="172"/>
      <c r="T670" s="173"/>
      <c r="AT670" s="167" t="s">
        <v>167</v>
      </c>
      <c r="AU670" s="167" t="s">
        <v>85</v>
      </c>
      <c r="AV670" s="13" t="s">
        <v>85</v>
      </c>
      <c r="AW670" s="13" t="s">
        <v>32</v>
      </c>
      <c r="AX670" s="13" t="s">
        <v>76</v>
      </c>
      <c r="AY670" s="167" t="s">
        <v>159</v>
      </c>
    </row>
    <row r="671" spans="2:51" s="13" customFormat="1" ht="11.25">
      <c r="B671" s="165"/>
      <c r="D671" s="166" t="s">
        <v>167</v>
      </c>
      <c r="E671" s="167" t="s">
        <v>1</v>
      </c>
      <c r="F671" s="168" t="s">
        <v>1270</v>
      </c>
      <c r="H671" s="169">
        <v>5.958</v>
      </c>
      <c r="I671" s="170"/>
      <c r="L671" s="165"/>
      <c r="M671" s="171"/>
      <c r="N671" s="172"/>
      <c r="O671" s="172"/>
      <c r="P671" s="172"/>
      <c r="Q671" s="172"/>
      <c r="R671" s="172"/>
      <c r="S671" s="172"/>
      <c r="T671" s="173"/>
      <c r="AT671" s="167" t="s">
        <v>167</v>
      </c>
      <c r="AU671" s="167" t="s">
        <v>85</v>
      </c>
      <c r="AV671" s="13" t="s">
        <v>85</v>
      </c>
      <c r="AW671" s="13" t="s">
        <v>32</v>
      </c>
      <c r="AX671" s="13" t="s">
        <v>76</v>
      </c>
      <c r="AY671" s="167" t="s">
        <v>159</v>
      </c>
    </row>
    <row r="672" spans="2:51" s="13" customFormat="1" ht="11.25">
      <c r="B672" s="165"/>
      <c r="D672" s="166" t="s">
        <v>167</v>
      </c>
      <c r="E672" s="167" t="s">
        <v>1</v>
      </c>
      <c r="F672" s="168" t="s">
        <v>1271</v>
      </c>
      <c r="H672" s="169">
        <v>30.73</v>
      </c>
      <c r="I672" s="170"/>
      <c r="L672" s="165"/>
      <c r="M672" s="171"/>
      <c r="N672" s="172"/>
      <c r="O672" s="172"/>
      <c r="P672" s="172"/>
      <c r="Q672" s="172"/>
      <c r="R672" s="172"/>
      <c r="S672" s="172"/>
      <c r="T672" s="173"/>
      <c r="AT672" s="167" t="s">
        <v>167</v>
      </c>
      <c r="AU672" s="167" t="s">
        <v>85</v>
      </c>
      <c r="AV672" s="13" t="s">
        <v>85</v>
      </c>
      <c r="AW672" s="13" t="s">
        <v>32</v>
      </c>
      <c r="AX672" s="13" t="s">
        <v>76</v>
      </c>
      <c r="AY672" s="167" t="s">
        <v>159</v>
      </c>
    </row>
    <row r="673" spans="2:51" s="13" customFormat="1" ht="11.25">
      <c r="B673" s="165"/>
      <c r="D673" s="166" t="s">
        <v>167</v>
      </c>
      <c r="E673" s="167" t="s">
        <v>1</v>
      </c>
      <c r="F673" s="168" t="s">
        <v>1272</v>
      </c>
      <c r="H673" s="169">
        <v>2.851</v>
      </c>
      <c r="I673" s="170"/>
      <c r="L673" s="165"/>
      <c r="M673" s="171"/>
      <c r="N673" s="172"/>
      <c r="O673" s="172"/>
      <c r="P673" s="172"/>
      <c r="Q673" s="172"/>
      <c r="R673" s="172"/>
      <c r="S673" s="172"/>
      <c r="T673" s="173"/>
      <c r="AT673" s="167" t="s">
        <v>167</v>
      </c>
      <c r="AU673" s="167" t="s">
        <v>85</v>
      </c>
      <c r="AV673" s="13" t="s">
        <v>85</v>
      </c>
      <c r="AW673" s="13" t="s">
        <v>32</v>
      </c>
      <c r="AX673" s="13" t="s">
        <v>76</v>
      </c>
      <c r="AY673" s="167" t="s">
        <v>159</v>
      </c>
    </row>
    <row r="674" spans="2:51" s="13" customFormat="1" ht="11.25">
      <c r="B674" s="165"/>
      <c r="D674" s="166" t="s">
        <v>167</v>
      </c>
      <c r="E674" s="167" t="s">
        <v>1</v>
      </c>
      <c r="F674" s="168" t="s">
        <v>1273</v>
      </c>
      <c r="H674" s="169">
        <v>0.45</v>
      </c>
      <c r="I674" s="170"/>
      <c r="L674" s="165"/>
      <c r="M674" s="171"/>
      <c r="N674" s="172"/>
      <c r="O674" s="172"/>
      <c r="P674" s="172"/>
      <c r="Q674" s="172"/>
      <c r="R674" s="172"/>
      <c r="S674" s="172"/>
      <c r="T674" s="173"/>
      <c r="AT674" s="167" t="s">
        <v>167</v>
      </c>
      <c r="AU674" s="167" t="s">
        <v>85</v>
      </c>
      <c r="AV674" s="13" t="s">
        <v>85</v>
      </c>
      <c r="AW674" s="13" t="s">
        <v>32</v>
      </c>
      <c r="AX674" s="13" t="s">
        <v>76</v>
      </c>
      <c r="AY674" s="167" t="s">
        <v>159</v>
      </c>
    </row>
    <row r="675" spans="2:51" s="13" customFormat="1" ht="11.25">
      <c r="B675" s="165"/>
      <c r="D675" s="166" t="s">
        <v>167</v>
      </c>
      <c r="E675" s="167" t="s">
        <v>1</v>
      </c>
      <c r="F675" s="168" t="s">
        <v>1274</v>
      </c>
      <c r="H675" s="169">
        <v>8.76</v>
      </c>
      <c r="I675" s="170"/>
      <c r="L675" s="165"/>
      <c r="M675" s="171"/>
      <c r="N675" s="172"/>
      <c r="O675" s="172"/>
      <c r="P675" s="172"/>
      <c r="Q675" s="172"/>
      <c r="R675" s="172"/>
      <c r="S675" s="172"/>
      <c r="T675" s="173"/>
      <c r="AT675" s="167" t="s">
        <v>167</v>
      </c>
      <c r="AU675" s="167" t="s">
        <v>85</v>
      </c>
      <c r="AV675" s="13" t="s">
        <v>85</v>
      </c>
      <c r="AW675" s="13" t="s">
        <v>32</v>
      </c>
      <c r="AX675" s="13" t="s">
        <v>76</v>
      </c>
      <c r="AY675" s="167" t="s">
        <v>159</v>
      </c>
    </row>
    <row r="676" spans="2:51" s="13" customFormat="1" ht="11.25">
      <c r="B676" s="165"/>
      <c r="D676" s="166" t="s">
        <v>167</v>
      </c>
      <c r="E676" s="167" t="s">
        <v>1</v>
      </c>
      <c r="F676" s="168" t="s">
        <v>1275</v>
      </c>
      <c r="H676" s="169">
        <v>0.51</v>
      </c>
      <c r="I676" s="170"/>
      <c r="L676" s="165"/>
      <c r="M676" s="171"/>
      <c r="N676" s="172"/>
      <c r="O676" s="172"/>
      <c r="P676" s="172"/>
      <c r="Q676" s="172"/>
      <c r="R676" s="172"/>
      <c r="S676" s="172"/>
      <c r="T676" s="173"/>
      <c r="AT676" s="167" t="s">
        <v>167</v>
      </c>
      <c r="AU676" s="167" t="s">
        <v>85</v>
      </c>
      <c r="AV676" s="13" t="s">
        <v>85</v>
      </c>
      <c r="AW676" s="13" t="s">
        <v>32</v>
      </c>
      <c r="AX676" s="13" t="s">
        <v>76</v>
      </c>
      <c r="AY676" s="167" t="s">
        <v>159</v>
      </c>
    </row>
    <row r="677" spans="2:51" s="13" customFormat="1" ht="11.25">
      <c r="B677" s="165"/>
      <c r="D677" s="166" t="s">
        <v>167</v>
      </c>
      <c r="E677" s="167" t="s">
        <v>1</v>
      </c>
      <c r="F677" s="168" t="s">
        <v>1276</v>
      </c>
      <c r="H677" s="169">
        <v>7.673</v>
      </c>
      <c r="I677" s="170"/>
      <c r="L677" s="165"/>
      <c r="M677" s="171"/>
      <c r="N677" s="172"/>
      <c r="O677" s="172"/>
      <c r="P677" s="172"/>
      <c r="Q677" s="172"/>
      <c r="R677" s="172"/>
      <c r="S677" s="172"/>
      <c r="T677" s="173"/>
      <c r="AT677" s="167" t="s">
        <v>167</v>
      </c>
      <c r="AU677" s="167" t="s">
        <v>85</v>
      </c>
      <c r="AV677" s="13" t="s">
        <v>85</v>
      </c>
      <c r="AW677" s="13" t="s">
        <v>32</v>
      </c>
      <c r="AX677" s="13" t="s">
        <v>76</v>
      </c>
      <c r="AY677" s="167" t="s">
        <v>159</v>
      </c>
    </row>
    <row r="678" spans="2:51" s="13" customFormat="1" ht="22.5">
      <c r="B678" s="165"/>
      <c r="D678" s="166" t="s">
        <v>167</v>
      </c>
      <c r="E678" s="167" t="s">
        <v>1</v>
      </c>
      <c r="F678" s="168" t="s">
        <v>1277</v>
      </c>
      <c r="H678" s="169">
        <v>44.937</v>
      </c>
      <c r="I678" s="170"/>
      <c r="L678" s="165"/>
      <c r="M678" s="171"/>
      <c r="N678" s="172"/>
      <c r="O678" s="172"/>
      <c r="P678" s="172"/>
      <c r="Q678" s="172"/>
      <c r="R678" s="172"/>
      <c r="S678" s="172"/>
      <c r="T678" s="173"/>
      <c r="AT678" s="167" t="s">
        <v>167</v>
      </c>
      <c r="AU678" s="167" t="s">
        <v>85</v>
      </c>
      <c r="AV678" s="13" t="s">
        <v>85</v>
      </c>
      <c r="AW678" s="13" t="s">
        <v>32</v>
      </c>
      <c r="AX678" s="13" t="s">
        <v>76</v>
      </c>
      <c r="AY678" s="167" t="s">
        <v>159</v>
      </c>
    </row>
    <row r="679" spans="2:51" s="13" customFormat="1" ht="11.25">
      <c r="B679" s="165"/>
      <c r="D679" s="166" t="s">
        <v>167</v>
      </c>
      <c r="E679" s="167" t="s">
        <v>1</v>
      </c>
      <c r="F679" s="168" t="s">
        <v>1278</v>
      </c>
      <c r="H679" s="169">
        <v>5.814</v>
      </c>
      <c r="I679" s="170"/>
      <c r="L679" s="165"/>
      <c r="M679" s="171"/>
      <c r="N679" s="172"/>
      <c r="O679" s="172"/>
      <c r="P679" s="172"/>
      <c r="Q679" s="172"/>
      <c r="R679" s="172"/>
      <c r="S679" s="172"/>
      <c r="T679" s="173"/>
      <c r="AT679" s="167" t="s">
        <v>167</v>
      </c>
      <c r="AU679" s="167" t="s">
        <v>85</v>
      </c>
      <c r="AV679" s="13" t="s">
        <v>85</v>
      </c>
      <c r="AW679" s="13" t="s">
        <v>32</v>
      </c>
      <c r="AX679" s="13" t="s">
        <v>76</v>
      </c>
      <c r="AY679" s="167" t="s">
        <v>159</v>
      </c>
    </row>
    <row r="680" spans="2:51" s="13" customFormat="1" ht="11.25">
      <c r="B680" s="165"/>
      <c r="D680" s="166" t="s">
        <v>167</v>
      </c>
      <c r="E680" s="167" t="s">
        <v>1</v>
      </c>
      <c r="F680" s="168" t="s">
        <v>1279</v>
      </c>
      <c r="H680" s="169">
        <v>1.944</v>
      </c>
      <c r="I680" s="170"/>
      <c r="L680" s="165"/>
      <c r="M680" s="171"/>
      <c r="N680" s="172"/>
      <c r="O680" s="172"/>
      <c r="P680" s="172"/>
      <c r="Q680" s="172"/>
      <c r="R680" s="172"/>
      <c r="S680" s="172"/>
      <c r="T680" s="173"/>
      <c r="AT680" s="167" t="s">
        <v>167</v>
      </c>
      <c r="AU680" s="167" t="s">
        <v>85</v>
      </c>
      <c r="AV680" s="13" t="s">
        <v>85</v>
      </c>
      <c r="AW680" s="13" t="s">
        <v>32</v>
      </c>
      <c r="AX680" s="13" t="s">
        <v>76</v>
      </c>
      <c r="AY680" s="167" t="s">
        <v>159</v>
      </c>
    </row>
    <row r="681" spans="2:51" s="14" customFormat="1" ht="11.25">
      <c r="B681" s="174"/>
      <c r="D681" s="166" t="s">
        <v>167</v>
      </c>
      <c r="E681" s="175" t="s">
        <v>1</v>
      </c>
      <c r="F681" s="176" t="s">
        <v>227</v>
      </c>
      <c r="H681" s="177">
        <v>119.16699999999999</v>
      </c>
      <c r="I681" s="178"/>
      <c r="L681" s="174"/>
      <c r="M681" s="179"/>
      <c r="N681" s="180"/>
      <c r="O681" s="180"/>
      <c r="P681" s="180"/>
      <c r="Q681" s="180"/>
      <c r="R681" s="180"/>
      <c r="S681" s="180"/>
      <c r="T681" s="181"/>
      <c r="AT681" s="175" t="s">
        <v>167</v>
      </c>
      <c r="AU681" s="175" t="s">
        <v>85</v>
      </c>
      <c r="AV681" s="14" t="s">
        <v>165</v>
      </c>
      <c r="AW681" s="14" t="s">
        <v>32</v>
      </c>
      <c r="AX681" s="14" t="s">
        <v>83</v>
      </c>
      <c r="AY681" s="175" t="s">
        <v>159</v>
      </c>
    </row>
    <row r="682" spans="1:65" s="2" customFormat="1" ht="24.2" customHeight="1">
      <c r="A682" s="33"/>
      <c r="B682" s="150"/>
      <c r="C682" s="151" t="s">
        <v>1280</v>
      </c>
      <c r="D682" s="151" t="s">
        <v>161</v>
      </c>
      <c r="E682" s="152" t="s">
        <v>1281</v>
      </c>
      <c r="F682" s="153" t="s">
        <v>1282</v>
      </c>
      <c r="G682" s="154" t="s">
        <v>164</v>
      </c>
      <c r="H682" s="155">
        <v>1118.528</v>
      </c>
      <c r="I682" s="156"/>
      <c r="J682" s="157">
        <f>ROUND(I682*H682,2)</f>
        <v>0</v>
      </c>
      <c r="K682" s="158"/>
      <c r="L682" s="34"/>
      <c r="M682" s="159" t="s">
        <v>1</v>
      </c>
      <c r="N682" s="160" t="s">
        <v>41</v>
      </c>
      <c r="O682" s="59"/>
      <c r="P682" s="161">
        <f>O682*H682</f>
        <v>0</v>
      </c>
      <c r="Q682" s="161">
        <v>0.0284</v>
      </c>
      <c r="R682" s="161">
        <f>Q682*H682</f>
        <v>31.766195200000002</v>
      </c>
      <c r="S682" s="161">
        <v>0</v>
      </c>
      <c r="T682" s="162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63" t="s">
        <v>165</v>
      </c>
      <c r="AT682" s="163" t="s">
        <v>161</v>
      </c>
      <c r="AU682" s="163" t="s">
        <v>85</v>
      </c>
      <c r="AY682" s="18" t="s">
        <v>159</v>
      </c>
      <c r="BE682" s="164">
        <f>IF(N682="základní",J682,0)</f>
        <v>0</v>
      </c>
      <c r="BF682" s="164">
        <f>IF(N682="snížená",J682,0)</f>
        <v>0</v>
      </c>
      <c r="BG682" s="164">
        <f>IF(N682="zákl. přenesená",J682,0)</f>
        <v>0</v>
      </c>
      <c r="BH682" s="164">
        <f>IF(N682="sníž. přenesená",J682,0)</f>
        <v>0</v>
      </c>
      <c r="BI682" s="164">
        <f>IF(N682="nulová",J682,0)</f>
        <v>0</v>
      </c>
      <c r="BJ682" s="18" t="s">
        <v>83</v>
      </c>
      <c r="BK682" s="164">
        <f>ROUND(I682*H682,2)</f>
        <v>0</v>
      </c>
      <c r="BL682" s="18" t="s">
        <v>165</v>
      </c>
      <c r="BM682" s="163" t="s">
        <v>1283</v>
      </c>
    </row>
    <row r="683" spans="2:51" s="15" customFormat="1" ht="11.25">
      <c r="B683" s="202"/>
      <c r="D683" s="166" t="s">
        <v>167</v>
      </c>
      <c r="E683" s="203" t="s">
        <v>1</v>
      </c>
      <c r="F683" s="204" t="s">
        <v>1284</v>
      </c>
      <c r="H683" s="203" t="s">
        <v>1</v>
      </c>
      <c r="I683" s="205"/>
      <c r="L683" s="202"/>
      <c r="M683" s="206"/>
      <c r="N683" s="207"/>
      <c r="O683" s="207"/>
      <c r="P683" s="207"/>
      <c r="Q683" s="207"/>
      <c r="R683" s="207"/>
      <c r="S683" s="207"/>
      <c r="T683" s="208"/>
      <c r="AT683" s="203" t="s">
        <v>167</v>
      </c>
      <c r="AU683" s="203" t="s">
        <v>85</v>
      </c>
      <c r="AV683" s="15" t="s">
        <v>83</v>
      </c>
      <c r="AW683" s="15" t="s">
        <v>32</v>
      </c>
      <c r="AX683" s="15" t="s">
        <v>76</v>
      </c>
      <c r="AY683" s="203" t="s">
        <v>159</v>
      </c>
    </row>
    <row r="684" spans="2:51" s="13" customFormat="1" ht="33.75">
      <c r="B684" s="165"/>
      <c r="D684" s="166" t="s">
        <v>167</v>
      </c>
      <c r="E684" s="167" t="s">
        <v>1</v>
      </c>
      <c r="F684" s="168" t="s">
        <v>1285</v>
      </c>
      <c r="H684" s="169">
        <v>111.411</v>
      </c>
      <c r="I684" s="170"/>
      <c r="L684" s="165"/>
      <c r="M684" s="171"/>
      <c r="N684" s="172"/>
      <c r="O684" s="172"/>
      <c r="P684" s="172"/>
      <c r="Q684" s="172"/>
      <c r="R684" s="172"/>
      <c r="S684" s="172"/>
      <c r="T684" s="173"/>
      <c r="AT684" s="167" t="s">
        <v>167</v>
      </c>
      <c r="AU684" s="167" t="s">
        <v>85</v>
      </c>
      <c r="AV684" s="13" t="s">
        <v>85</v>
      </c>
      <c r="AW684" s="13" t="s">
        <v>32</v>
      </c>
      <c r="AX684" s="13" t="s">
        <v>76</v>
      </c>
      <c r="AY684" s="167" t="s">
        <v>159</v>
      </c>
    </row>
    <row r="685" spans="2:51" s="13" customFormat="1" ht="22.5">
      <c r="B685" s="165"/>
      <c r="D685" s="166" t="s">
        <v>167</v>
      </c>
      <c r="E685" s="167" t="s">
        <v>1</v>
      </c>
      <c r="F685" s="168" t="s">
        <v>1286</v>
      </c>
      <c r="H685" s="169">
        <v>114.898</v>
      </c>
      <c r="I685" s="170"/>
      <c r="L685" s="165"/>
      <c r="M685" s="171"/>
      <c r="N685" s="172"/>
      <c r="O685" s="172"/>
      <c r="P685" s="172"/>
      <c r="Q685" s="172"/>
      <c r="R685" s="172"/>
      <c r="S685" s="172"/>
      <c r="T685" s="173"/>
      <c r="AT685" s="167" t="s">
        <v>167</v>
      </c>
      <c r="AU685" s="167" t="s">
        <v>85</v>
      </c>
      <c r="AV685" s="13" t="s">
        <v>85</v>
      </c>
      <c r="AW685" s="13" t="s">
        <v>32</v>
      </c>
      <c r="AX685" s="13" t="s">
        <v>76</v>
      </c>
      <c r="AY685" s="167" t="s">
        <v>159</v>
      </c>
    </row>
    <row r="686" spans="2:51" s="13" customFormat="1" ht="11.25">
      <c r="B686" s="165"/>
      <c r="D686" s="166" t="s">
        <v>167</v>
      </c>
      <c r="E686" s="167" t="s">
        <v>1</v>
      </c>
      <c r="F686" s="168" t="s">
        <v>1287</v>
      </c>
      <c r="H686" s="169">
        <v>3.835</v>
      </c>
      <c r="I686" s="170"/>
      <c r="L686" s="165"/>
      <c r="M686" s="171"/>
      <c r="N686" s="172"/>
      <c r="O686" s="172"/>
      <c r="P686" s="172"/>
      <c r="Q686" s="172"/>
      <c r="R686" s="172"/>
      <c r="S686" s="172"/>
      <c r="T686" s="173"/>
      <c r="AT686" s="167" t="s">
        <v>167</v>
      </c>
      <c r="AU686" s="167" t="s">
        <v>85</v>
      </c>
      <c r="AV686" s="13" t="s">
        <v>85</v>
      </c>
      <c r="AW686" s="13" t="s">
        <v>32</v>
      </c>
      <c r="AX686" s="13" t="s">
        <v>76</v>
      </c>
      <c r="AY686" s="167" t="s">
        <v>159</v>
      </c>
    </row>
    <row r="687" spans="2:51" s="13" customFormat="1" ht="11.25">
      <c r="B687" s="165"/>
      <c r="D687" s="166" t="s">
        <v>167</v>
      </c>
      <c r="E687" s="167" t="s">
        <v>1</v>
      </c>
      <c r="F687" s="168" t="s">
        <v>1288</v>
      </c>
      <c r="H687" s="169">
        <v>0.708</v>
      </c>
      <c r="I687" s="170"/>
      <c r="L687" s="165"/>
      <c r="M687" s="171"/>
      <c r="N687" s="172"/>
      <c r="O687" s="172"/>
      <c r="P687" s="172"/>
      <c r="Q687" s="172"/>
      <c r="R687" s="172"/>
      <c r="S687" s="172"/>
      <c r="T687" s="173"/>
      <c r="AT687" s="167" t="s">
        <v>167</v>
      </c>
      <c r="AU687" s="167" t="s">
        <v>85</v>
      </c>
      <c r="AV687" s="13" t="s">
        <v>85</v>
      </c>
      <c r="AW687" s="13" t="s">
        <v>32</v>
      </c>
      <c r="AX687" s="13" t="s">
        <v>76</v>
      </c>
      <c r="AY687" s="167" t="s">
        <v>159</v>
      </c>
    </row>
    <row r="688" spans="2:51" s="13" customFormat="1" ht="11.25">
      <c r="B688" s="165"/>
      <c r="D688" s="166" t="s">
        <v>167</v>
      </c>
      <c r="E688" s="167" t="s">
        <v>1</v>
      </c>
      <c r="F688" s="168" t="s">
        <v>1289</v>
      </c>
      <c r="H688" s="169">
        <v>3.807</v>
      </c>
      <c r="I688" s="170"/>
      <c r="L688" s="165"/>
      <c r="M688" s="171"/>
      <c r="N688" s="172"/>
      <c r="O688" s="172"/>
      <c r="P688" s="172"/>
      <c r="Q688" s="172"/>
      <c r="R688" s="172"/>
      <c r="S688" s="172"/>
      <c r="T688" s="173"/>
      <c r="AT688" s="167" t="s">
        <v>167</v>
      </c>
      <c r="AU688" s="167" t="s">
        <v>85</v>
      </c>
      <c r="AV688" s="13" t="s">
        <v>85</v>
      </c>
      <c r="AW688" s="13" t="s">
        <v>32</v>
      </c>
      <c r="AX688" s="13" t="s">
        <v>76</v>
      </c>
      <c r="AY688" s="167" t="s">
        <v>159</v>
      </c>
    </row>
    <row r="689" spans="2:51" s="13" customFormat="1" ht="11.25">
      <c r="B689" s="165"/>
      <c r="D689" s="166" t="s">
        <v>167</v>
      </c>
      <c r="E689" s="167" t="s">
        <v>1</v>
      </c>
      <c r="F689" s="168" t="s">
        <v>1290</v>
      </c>
      <c r="H689" s="169">
        <v>13.096</v>
      </c>
      <c r="I689" s="170"/>
      <c r="L689" s="165"/>
      <c r="M689" s="171"/>
      <c r="N689" s="172"/>
      <c r="O689" s="172"/>
      <c r="P689" s="172"/>
      <c r="Q689" s="172"/>
      <c r="R689" s="172"/>
      <c r="S689" s="172"/>
      <c r="T689" s="173"/>
      <c r="AT689" s="167" t="s">
        <v>167</v>
      </c>
      <c r="AU689" s="167" t="s">
        <v>85</v>
      </c>
      <c r="AV689" s="13" t="s">
        <v>85</v>
      </c>
      <c r="AW689" s="13" t="s">
        <v>32</v>
      </c>
      <c r="AX689" s="13" t="s">
        <v>76</v>
      </c>
      <c r="AY689" s="167" t="s">
        <v>159</v>
      </c>
    </row>
    <row r="690" spans="2:51" s="13" customFormat="1" ht="11.25">
      <c r="B690" s="165"/>
      <c r="D690" s="166" t="s">
        <v>167</v>
      </c>
      <c r="E690" s="167" t="s">
        <v>1</v>
      </c>
      <c r="F690" s="168" t="s">
        <v>1291</v>
      </c>
      <c r="H690" s="169">
        <v>1.035</v>
      </c>
      <c r="I690" s="170"/>
      <c r="L690" s="165"/>
      <c r="M690" s="171"/>
      <c r="N690" s="172"/>
      <c r="O690" s="172"/>
      <c r="P690" s="172"/>
      <c r="Q690" s="172"/>
      <c r="R690" s="172"/>
      <c r="S690" s="172"/>
      <c r="T690" s="173"/>
      <c r="AT690" s="167" t="s">
        <v>167</v>
      </c>
      <c r="AU690" s="167" t="s">
        <v>85</v>
      </c>
      <c r="AV690" s="13" t="s">
        <v>85</v>
      </c>
      <c r="AW690" s="13" t="s">
        <v>32</v>
      </c>
      <c r="AX690" s="13" t="s">
        <v>76</v>
      </c>
      <c r="AY690" s="167" t="s">
        <v>159</v>
      </c>
    </row>
    <row r="691" spans="2:51" s="13" customFormat="1" ht="11.25">
      <c r="B691" s="165"/>
      <c r="D691" s="166" t="s">
        <v>167</v>
      </c>
      <c r="E691" s="167" t="s">
        <v>1</v>
      </c>
      <c r="F691" s="168" t="s">
        <v>1292</v>
      </c>
      <c r="H691" s="169">
        <v>15.485</v>
      </c>
      <c r="I691" s="170"/>
      <c r="L691" s="165"/>
      <c r="M691" s="171"/>
      <c r="N691" s="172"/>
      <c r="O691" s="172"/>
      <c r="P691" s="172"/>
      <c r="Q691" s="172"/>
      <c r="R691" s="172"/>
      <c r="S691" s="172"/>
      <c r="T691" s="173"/>
      <c r="AT691" s="167" t="s">
        <v>167</v>
      </c>
      <c r="AU691" s="167" t="s">
        <v>85</v>
      </c>
      <c r="AV691" s="13" t="s">
        <v>85</v>
      </c>
      <c r="AW691" s="13" t="s">
        <v>32</v>
      </c>
      <c r="AX691" s="13" t="s">
        <v>76</v>
      </c>
      <c r="AY691" s="167" t="s">
        <v>159</v>
      </c>
    </row>
    <row r="692" spans="2:51" s="13" customFormat="1" ht="11.25">
      <c r="B692" s="165"/>
      <c r="D692" s="166" t="s">
        <v>167</v>
      </c>
      <c r="E692" s="167" t="s">
        <v>1</v>
      </c>
      <c r="F692" s="168" t="s">
        <v>1293</v>
      </c>
      <c r="H692" s="169">
        <v>11.24</v>
      </c>
      <c r="I692" s="170"/>
      <c r="L692" s="165"/>
      <c r="M692" s="171"/>
      <c r="N692" s="172"/>
      <c r="O692" s="172"/>
      <c r="P692" s="172"/>
      <c r="Q692" s="172"/>
      <c r="R692" s="172"/>
      <c r="S692" s="172"/>
      <c r="T692" s="173"/>
      <c r="AT692" s="167" t="s">
        <v>167</v>
      </c>
      <c r="AU692" s="167" t="s">
        <v>85</v>
      </c>
      <c r="AV692" s="13" t="s">
        <v>85</v>
      </c>
      <c r="AW692" s="13" t="s">
        <v>32</v>
      </c>
      <c r="AX692" s="13" t="s">
        <v>76</v>
      </c>
      <c r="AY692" s="167" t="s">
        <v>159</v>
      </c>
    </row>
    <row r="693" spans="2:51" s="13" customFormat="1" ht="11.25">
      <c r="B693" s="165"/>
      <c r="D693" s="166" t="s">
        <v>167</v>
      </c>
      <c r="E693" s="167" t="s">
        <v>1</v>
      </c>
      <c r="F693" s="168" t="s">
        <v>1294</v>
      </c>
      <c r="H693" s="169">
        <v>15.606</v>
      </c>
      <c r="I693" s="170"/>
      <c r="L693" s="165"/>
      <c r="M693" s="171"/>
      <c r="N693" s="172"/>
      <c r="O693" s="172"/>
      <c r="P693" s="172"/>
      <c r="Q693" s="172"/>
      <c r="R693" s="172"/>
      <c r="S693" s="172"/>
      <c r="T693" s="173"/>
      <c r="AT693" s="167" t="s">
        <v>167</v>
      </c>
      <c r="AU693" s="167" t="s">
        <v>85</v>
      </c>
      <c r="AV693" s="13" t="s">
        <v>85</v>
      </c>
      <c r="AW693" s="13" t="s">
        <v>32</v>
      </c>
      <c r="AX693" s="13" t="s">
        <v>76</v>
      </c>
      <c r="AY693" s="167" t="s">
        <v>159</v>
      </c>
    </row>
    <row r="694" spans="2:51" s="13" customFormat="1" ht="11.25">
      <c r="B694" s="165"/>
      <c r="D694" s="166" t="s">
        <v>167</v>
      </c>
      <c r="E694" s="167" t="s">
        <v>1</v>
      </c>
      <c r="F694" s="168" t="s">
        <v>1295</v>
      </c>
      <c r="H694" s="169">
        <v>21.814</v>
      </c>
      <c r="I694" s="170"/>
      <c r="L694" s="165"/>
      <c r="M694" s="171"/>
      <c r="N694" s="172"/>
      <c r="O694" s="172"/>
      <c r="P694" s="172"/>
      <c r="Q694" s="172"/>
      <c r="R694" s="172"/>
      <c r="S694" s="172"/>
      <c r="T694" s="173"/>
      <c r="AT694" s="167" t="s">
        <v>167</v>
      </c>
      <c r="AU694" s="167" t="s">
        <v>85</v>
      </c>
      <c r="AV694" s="13" t="s">
        <v>85</v>
      </c>
      <c r="AW694" s="13" t="s">
        <v>32</v>
      </c>
      <c r="AX694" s="13" t="s">
        <v>76</v>
      </c>
      <c r="AY694" s="167" t="s">
        <v>159</v>
      </c>
    </row>
    <row r="695" spans="2:51" s="13" customFormat="1" ht="11.25">
      <c r="B695" s="165"/>
      <c r="D695" s="166" t="s">
        <v>167</v>
      </c>
      <c r="E695" s="167" t="s">
        <v>1</v>
      </c>
      <c r="F695" s="168" t="s">
        <v>1296</v>
      </c>
      <c r="H695" s="169">
        <v>11.34</v>
      </c>
      <c r="I695" s="170"/>
      <c r="L695" s="165"/>
      <c r="M695" s="171"/>
      <c r="N695" s="172"/>
      <c r="O695" s="172"/>
      <c r="P695" s="172"/>
      <c r="Q695" s="172"/>
      <c r="R695" s="172"/>
      <c r="S695" s="172"/>
      <c r="T695" s="173"/>
      <c r="AT695" s="167" t="s">
        <v>167</v>
      </c>
      <c r="AU695" s="167" t="s">
        <v>85</v>
      </c>
      <c r="AV695" s="13" t="s">
        <v>85</v>
      </c>
      <c r="AW695" s="13" t="s">
        <v>32</v>
      </c>
      <c r="AX695" s="13" t="s">
        <v>76</v>
      </c>
      <c r="AY695" s="167" t="s">
        <v>159</v>
      </c>
    </row>
    <row r="696" spans="2:51" s="13" customFormat="1" ht="11.25">
      <c r="B696" s="165"/>
      <c r="D696" s="166" t="s">
        <v>167</v>
      </c>
      <c r="E696" s="167" t="s">
        <v>1</v>
      </c>
      <c r="F696" s="168" t="s">
        <v>1297</v>
      </c>
      <c r="H696" s="169">
        <v>8.128</v>
      </c>
      <c r="I696" s="170"/>
      <c r="L696" s="165"/>
      <c r="M696" s="171"/>
      <c r="N696" s="172"/>
      <c r="O696" s="172"/>
      <c r="P696" s="172"/>
      <c r="Q696" s="172"/>
      <c r="R696" s="172"/>
      <c r="S696" s="172"/>
      <c r="T696" s="173"/>
      <c r="AT696" s="167" t="s">
        <v>167</v>
      </c>
      <c r="AU696" s="167" t="s">
        <v>85</v>
      </c>
      <c r="AV696" s="13" t="s">
        <v>85</v>
      </c>
      <c r="AW696" s="13" t="s">
        <v>32</v>
      </c>
      <c r="AX696" s="13" t="s">
        <v>76</v>
      </c>
      <c r="AY696" s="167" t="s">
        <v>159</v>
      </c>
    </row>
    <row r="697" spans="2:51" s="13" customFormat="1" ht="11.25">
      <c r="B697" s="165"/>
      <c r="D697" s="166" t="s">
        <v>167</v>
      </c>
      <c r="E697" s="167" t="s">
        <v>1</v>
      </c>
      <c r="F697" s="168" t="s">
        <v>1298</v>
      </c>
      <c r="H697" s="169">
        <v>21.66</v>
      </c>
      <c r="I697" s="170"/>
      <c r="L697" s="165"/>
      <c r="M697" s="171"/>
      <c r="N697" s="172"/>
      <c r="O697" s="172"/>
      <c r="P697" s="172"/>
      <c r="Q697" s="172"/>
      <c r="R697" s="172"/>
      <c r="S697" s="172"/>
      <c r="T697" s="173"/>
      <c r="AT697" s="167" t="s">
        <v>167</v>
      </c>
      <c r="AU697" s="167" t="s">
        <v>85</v>
      </c>
      <c r="AV697" s="13" t="s">
        <v>85</v>
      </c>
      <c r="AW697" s="13" t="s">
        <v>32</v>
      </c>
      <c r="AX697" s="13" t="s">
        <v>76</v>
      </c>
      <c r="AY697" s="167" t="s">
        <v>159</v>
      </c>
    </row>
    <row r="698" spans="2:51" s="13" customFormat="1" ht="11.25">
      <c r="B698" s="165"/>
      <c r="D698" s="166" t="s">
        <v>167</v>
      </c>
      <c r="E698" s="167" t="s">
        <v>1</v>
      </c>
      <c r="F698" s="168" t="s">
        <v>1299</v>
      </c>
      <c r="H698" s="169">
        <v>6.1</v>
      </c>
      <c r="I698" s="170"/>
      <c r="L698" s="165"/>
      <c r="M698" s="171"/>
      <c r="N698" s="172"/>
      <c r="O698" s="172"/>
      <c r="P698" s="172"/>
      <c r="Q698" s="172"/>
      <c r="R698" s="172"/>
      <c r="S698" s="172"/>
      <c r="T698" s="173"/>
      <c r="AT698" s="167" t="s">
        <v>167</v>
      </c>
      <c r="AU698" s="167" t="s">
        <v>85</v>
      </c>
      <c r="AV698" s="13" t="s">
        <v>85</v>
      </c>
      <c r="AW698" s="13" t="s">
        <v>32</v>
      </c>
      <c r="AX698" s="13" t="s">
        <v>76</v>
      </c>
      <c r="AY698" s="167" t="s">
        <v>159</v>
      </c>
    </row>
    <row r="699" spans="2:51" s="13" customFormat="1" ht="11.25">
      <c r="B699" s="165"/>
      <c r="D699" s="166" t="s">
        <v>167</v>
      </c>
      <c r="E699" s="167" t="s">
        <v>1</v>
      </c>
      <c r="F699" s="168" t="s">
        <v>1300</v>
      </c>
      <c r="H699" s="169">
        <v>16.876</v>
      </c>
      <c r="I699" s="170"/>
      <c r="L699" s="165"/>
      <c r="M699" s="171"/>
      <c r="N699" s="172"/>
      <c r="O699" s="172"/>
      <c r="P699" s="172"/>
      <c r="Q699" s="172"/>
      <c r="R699" s="172"/>
      <c r="S699" s="172"/>
      <c r="T699" s="173"/>
      <c r="AT699" s="167" t="s">
        <v>167</v>
      </c>
      <c r="AU699" s="167" t="s">
        <v>85</v>
      </c>
      <c r="AV699" s="13" t="s">
        <v>85</v>
      </c>
      <c r="AW699" s="13" t="s">
        <v>32</v>
      </c>
      <c r="AX699" s="13" t="s">
        <v>76</v>
      </c>
      <c r="AY699" s="167" t="s">
        <v>159</v>
      </c>
    </row>
    <row r="700" spans="2:51" s="13" customFormat="1" ht="33.75">
      <c r="B700" s="165"/>
      <c r="D700" s="166" t="s">
        <v>167</v>
      </c>
      <c r="E700" s="167" t="s">
        <v>1</v>
      </c>
      <c r="F700" s="168" t="s">
        <v>1301</v>
      </c>
      <c r="H700" s="169">
        <v>47.418</v>
      </c>
      <c r="I700" s="170"/>
      <c r="L700" s="165"/>
      <c r="M700" s="171"/>
      <c r="N700" s="172"/>
      <c r="O700" s="172"/>
      <c r="P700" s="172"/>
      <c r="Q700" s="172"/>
      <c r="R700" s="172"/>
      <c r="S700" s="172"/>
      <c r="T700" s="173"/>
      <c r="AT700" s="167" t="s">
        <v>167</v>
      </c>
      <c r="AU700" s="167" t="s">
        <v>85</v>
      </c>
      <c r="AV700" s="13" t="s">
        <v>85</v>
      </c>
      <c r="AW700" s="13" t="s">
        <v>32</v>
      </c>
      <c r="AX700" s="13" t="s">
        <v>76</v>
      </c>
      <c r="AY700" s="167" t="s">
        <v>159</v>
      </c>
    </row>
    <row r="701" spans="2:51" s="13" customFormat="1" ht="11.25">
      <c r="B701" s="165"/>
      <c r="D701" s="166" t="s">
        <v>167</v>
      </c>
      <c r="E701" s="167" t="s">
        <v>1</v>
      </c>
      <c r="F701" s="168" t="s">
        <v>1302</v>
      </c>
      <c r="H701" s="169">
        <v>1.62</v>
      </c>
      <c r="I701" s="170"/>
      <c r="L701" s="165"/>
      <c r="M701" s="171"/>
      <c r="N701" s="172"/>
      <c r="O701" s="172"/>
      <c r="P701" s="172"/>
      <c r="Q701" s="172"/>
      <c r="R701" s="172"/>
      <c r="S701" s="172"/>
      <c r="T701" s="173"/>
      <c r="AT701" s="167" t="s">
        <v>167</v>
      </c>
      <c r="AU701" s="167" t="s">
        <v>85</v>
      </c>
      <c r="AV701" s="13" t="s">
        <v>85</v>
      </c>
      <c r="AW701" s="13" t="s">
        <v>32</v>
      </c>
      <c r="AX701" s="13" t="s">
        <v>76</v>
      </c>
      <c r="AY701" s="167" t="s">
        <v>159</v>
      </c>
    </row>
    <row r="702" spans="2:51" s="13" customFormat="1" ht="22.5">
      <c r="B702" s="165"/>
      <c r="D702" s="166" t="s">
        <v>167</v>
      </c>
      <c r="E702" s="167" t="s">
        <v>1</v>
      </c>
      <c r="F702" s="168" t="s">
        <v>1303</v>
      </c>
      <c r="H702" s="169">
        <v>58.114</v>
      </c>
      <c r="I702" s="170"/>
      <c r="L702" s="165"/>
      <c r="M702" s="171"/>
      <c r="N702" s="172"/>
      <c r="O702" s="172"/>
      <c r="P702" s="172"/>
      <c r="Q702" s="172"/>
      <c r="R702" s="172"/>
      <c r="S702" s="172"/>
      <c r="T702" s="173"/>
      <c r="AT702" s="167" t="s">
        <v>167</v>
      </c>
      <c r="AU702" s="167" t="s">
        <v>85</v>
      </c>
      <c r="AV702" s="13" t="s">
        <v>85</v>
      </c>
      <c r="AW702" s="13" t="s">
        <v>32</v>
      </c>
      <c r="AX702" s="13" t="s">
        <v>76</v>
      </c>
      <c r="AY702" s="167" t="s">
        <v>159</v>
      </c>
    </row>
    <row r="703" spans="2:51" s="13" customFormat="1" ht="11.25">
      <c r="B703" s="165"/>
      <c r="D703" s="166" t="s">
        <v>167</v>
      </c>
      <c r="E703" s="167" t="s">
        <v>1</v>
      </c>
      <c r="F703" s="168" t="s">
        <v>1304</v>
      </c>
      <c r="H703" s="169">
        <v>39.36</v>
      </c>
      <c r="I703" s="170"/>
      <c r="L703" s="165"/>
      <c r="M703" s="171"/>
      <c r="N703" s="172"/>
      <c r="O703" s="172"/>
      <c r="P703" s="172"/>
      <c r="Q703" s="172"/>
      <c r="R703" s="172"/>
      <c r="S703" s="172"/>
      <c r="T703" s="173"/>
      <c r="AT703" s="167" t="s">
        <v>167</v>
      </c>
      <c r="AU703" s="167" t="s">
        <v>85</v>
      </c>
      <c r="AV703" s="13" t="s">
        <v>85</v>
      </c>
      <c r="AW703" s="13" t="s">
        <v>32</v>
      </c>
      <c r="AX703" s="13" t="s">
        <v>76</v>
      </c>
      <c r="AY703" s="167" t="s">
        <v>159</v>
      </c>
    </row>
    <row r="704" spans="2:51" s="13" customFormat="1" ht="56.25">
      <c r="B704" s="165"/>
      <c r="D704" s="166" t="s">
        <v>167</v>
      </c>
      <c r="E704" s="167" t="s">
        <v>1</v>
      </c>
      <c r="F704" s="168" t="s">
        <v>1305</v>
      </c>
      <c r="H704" s="169">
        <v>70.224</v>
      </c>
      <c r="I704" s="170"/>
      <c r="L704" s="165"/>
      <c r="M704" s="171"/>
      <c r="N704" s="172"/>
      <c r="O704" s="172"/>
      <c r="P704" s="172"/>
      <c r="Q704" s="172"/>
      <c r="R704" s="172"/>
      <c r="S704" s="172"/>
      <c r="T704" s="173"/>
      <c r="AT704" s="167" t="s">
        <v>167</v>
      </c>
      <c r="AU704" s="167" t="s">
        <v>85</v>
      </c>
      <c r="AV704" s="13" t="s">
        <v>85</v>
      </c>
      <c r="AW704" s="13" t="s">
        <v>32</v>
      </c>
      <c r="AX704" s="13" t="s">
        <v>76</v>
      </c>
      <c r="AY704" s="167" t="s">
        <v>159</v>
      </c>
    </row>
    <row r="705" spans="2:51" s="13" customFormat="1" ht="11.25">
      <c r="B705" s="165"/>
      <c r="D705" s="166" t="s">
        <v>167</v>
      </c>
      <c r="E705" s="167" t="s">
        <v>1</v>
      </c>
      <c r="F705" s="168" t="s">
        <v>1306</v>
      </c>
      <c r="H705" s="169">
        <v>2.39</v>
      </c>
      <c r="I705" s="170"/>
      <c r="L705" s="165"/>
      <c r="M705" s="171"/>
      <c r="N705" s="172"/>
      <c r="O705" s="172"/>
      <c r="P705" s="172"/>
      <c r="Q705" s="172"/>
      <c r="R705" s="172"/>
      <c r="S705" s="172"/>
      <c r="T705" s="173"/>
      <c r="AT705" s="167" t="s">
        <v>167</v>
      </c>
      <c r="AU705" s="167" t="s">
        <v>85</v>
      </c>
      <c r="AV705" s="13" t="s">
        <v>85</v>
      </c>
      <c r="AW705" s="13" t="s">
        <v>32</v>
      </c>
      <c r="AX705" s="13" t="s">
        <v>76</v>
      </c>
      <c r="AY705" s="167" t="s">
        <v>159</v>
      </c>
    </row>
    <row r="706" spans="2:51" s="13" customFormat="1" ht="33.75">
      <c r="B706" s="165"/>
      <c r="D706" s="166" t="s">
        <v>167</v>
      </c>
      <c r="E706" s="167" t="s">
        <v>1</v>
      </c>
      <c r="F706" s="168" t="s">
        <v>1307</v>
      </c>
      <c r="H706" s="169">
        <v>69.456</v>
      </c>
      <c r="I706" s="170"/>
      <c r="L706" s="165"/>
      <c r="M706" s="171"/>
      <c r="N706" s="172"/>
      <c r="O706" s="172"/>
      <c r="P706" s="172"/>
      <c r="Q706" s="172"/>
      <c r="R706" s="172"/>
      <c r="S706" s="172"/>
      <c r="T706" s="173"/>
      <c r="AT706" s="167" t="s">
        <v>167</v>
      </c>
      <c r="AU706" s="167" t="s">
        <v>85</v>
      </c>
      <c r="AV706" s="13" t="s">
        <v>85</v>
      </c>
      <c r="AW706" s="13" t="s">
        <v>32</v>
      </c>
      <c r="AX706" s="13" t="s">
        <v>76</v>
      </c>
      <c r="AY706" s="167" t="s">
        <v>159</v>
      </c>
    </row>
    <row r="707" spans="2:51" s="13" customFormat="1" ht="11.25">
      <c r="B707" s="165"/>
      <c r="D707" s="166" t="s">
        <v>167</v>
      </c>
      <c r="E707" s="167" t="s">
        <v>1</v>
      </c>
      <c r="F707" s="168" t="s">
        <v>1308</v>
      </c>
      <c r="H707" s="169">
        <v>36.2</v>
      </c>
      <c r="I707" s="170"/>
      <c r="L707" s="165"/>
      <c r="M707" s="171"/>
      <c r="N707" s="172"/>
      <c r="O707" s="172"/>
      <c r="P707" s="172"/>
      <c r="Q707" s="172"/>
      <c r="R707" s="172"/>
      <c r="S707" s="172"/>
      <c r="T707" s="173"/>
      <c r="AT707" s="167" t="s">
        <v>167</v>
      </c>
      <c r="AU707" s="167" t="s">
        <v>85</v>
      </c>
      <c r="AV707" s="13" t="s">
        <v>85</v>
      </c>
      <c r="AW707" s="13" t="s">
        <v>32</v>
      </c>
      <c r="AX707" s="13" t="s">
        <v>76</v>
      </c>
      <c r="AY707" s="167" t="s">
        <v>159</v>
      </c>
    </row>
    <row r="708" spans="2:51" s="13" customFormat="1" ht="11.25">
      <c r="B708" s="165"/>
      <c r="D708" s="166" t="s">
        <v>167</v>
      </c>
      <c r="E708" s="167" t="s">
        <v>1</v>
      </c>
      <c r="F708" s="168" t="s">
        <v>1309</v>
      </c>
      <c r="H708" s="169">
        <v>11.81</v>
      </c>
      <c r="I708" s="170"/>
      <c r="L708" s="165"/>
      <c r="M708" s="171"/>
      <c r="N708" s="172"/>
      <c r="O708" s="172"/>
      <c r="P708" s="172"/>
      <c r="Q708" s="172"/>
      <c r="R708" s="172"/>
      <c r="S708" s="172"/>
      <c r="T708" s="173"/>
      <c r="AT708" s="167" t="s">
        <v>167</v>
      </c>
      <c r="AU708" s="167" t="s">
        <v>85</v>
      </c>
      <c r="AV708" s="13" t="s">
        <v>85</v>
      </c>
      <c r="AW708" s="13" t="s">
        <v>32</v>
      </c>
      <c r="AX708" s="13" t="s">
        <v>76</v>
      </c>
      <c r="AY708" s="167" t="s">
        <v>159</v>
      </c>
    </row>
    <row r="709" spans="2:51" s="13" customFormat="1" ht="11.25">
      <c r="B709" s="165"/>
      <c r="D709" s="166" t="s">
        <v>167</v>
      </c>
      <c r="E709" s="167" t="s">
        <v>1</v>
      </c>
      <c r="F709" s="168" t="s">
        <v>1310</v>
      </c>
      <c r="H709" s="169">
        <v>63.88</v>
      </c>
      <c r="I709" s="170"/>
      <c r="L709" s="165"/>
      <c r="M709" s="171"/>
      <c r="N709" s="172"/>
      <c r="O709" s="172"/>
      <c r="P709" s="172"/>
      <c r="Q709" s="172"/>
      <c r="R709" s="172"/>
      <c r="S709" s="172"/>
      <c r="T709" s="173"/>
      <c r="AT709" s="167" t="s">
        <v>167</v>
      </c>
      <c r="AU709" s="167" t="s">
        <v>85</v>
      </c>
      <c r="AV709" s="13" t="s">
        <v>85</v>
      </c>
      <c r="AW709" s="13" t="s">
        <v>32</v>
      </c>
      <c r="AX709" s="13" t="s">
        <v>76</v>
      </c>
      <c r="AY709" s="167" t="s">
        <v>159</v>
      </c>
    </row>
    <row r="710" spans="2:51" s="13" customFormat="1" ht="11.25">
      <c r="B710" s="165"/>
      <c r="D710" s="166" t="s">
        <v>167</v>
      </c>
      <c r="E710" s="167" t="s">
        <v>1</v>
      </c>
      <c r="F710" s="168" t="s">
        <v>1311</v>
      </c>
      <c r="H710" s="169">
        <v>21.51</v>
      </c>
      <c r="I710" s="170"/>
      <c r="L710" s="165"/>
      <c r="M710" s="171"/>
      <c r="N710" s="172"/>
      <c r="O710" s="172"/>
      <c r="P710" s="172"/>
      <c r="Q710" s="172"/>
      <c r="R710" s="172"/>
      <c r="S710" s="172"/>
      <c r="T710" s="173"/>
      <c r="AT710" s="167" t="s">
        <v>167</v>
      </c>
      <c r="AU710" s="167" t="s">
        <v>85</v>
      </c>
      <c r="AV710" s="13" t="s">
        <v>85</v>
      </c>
      <c r="AW710" s="13" t="s">
        <v>32</v>
      </c>
      <c r="AX710" s="13" t="s">
        <v>76</v>
      </c>
      <c r="AY710" s="167" t="s">
        <v>159</v>
      </c>
    </row>
    <row r="711" spans="2:51" s="13" customFormat="1" ht="11.25">
      <c r="B711" s="165"/>
      <c r="D711" s="166" t="s">
        <v>167</v>
      </c>
      <c r="E711" s="167" t="s">
        <v>1</v>
      </c>
      <c r="F711" s="168" t="s">
        <v>1312</v>
      </c>
      <c r="H711" s="169">
        <v>1.944</v>
      </c>
      <c r="I711" s="170"/>
      <c r="L711" s="165"/>
      <c r="M711" s="171"/>
      <c r="N711" s="172"/>
      <c r="O711" s="172"/>
      <c r="P711" s="172"/>
      <c r="Q711" s="172"/>
      <c r="R711" s="172"/>
      <c r="S711" s="172"/>
      <c r="T711" s="173"/>
      <c r="AT711" s="167" t="s">
        <v>167</v>
      </c>
      <c r="AU711" s="167" t="s">
        <v>85</v>
      </c>
      <c r="AV711" s="13" t="s">
        <v>85</v>
      </c>
      <c r="AW711" s="13" t="s">
        <v>32</v>
      </c>
      <c r="AX711" s="13" t="s">
        <v>76</v>
      </c>
      <c r="AY711" s="167" t="s">
        <v>159</v>
      </c>
    </row>
    <row r="712" spans="2:51" s="13" customFormat="1" ht="33.75">
      <c r="B712" s="165"/>
      <c r="D712" s="166" t="s">
        <v>167</v>
      </c>
      <c r="E712" s="167" t="s">
        <v>1</v>
      </c>
      <c r="F712" s="168" t="s">
        <v>1313</v>
      </c>
      <c r="H712" s="169">
        <v>150.774</v>
      </c>
      <c r="I712" s="170"/>
      <c r="L712" s="165"/>
      <c r="M712" s="171"/>
      <c r="N712" s="172"/>
      <c r="O712" s="172"/>
      <c r="P712" s="172"/>
      <c r="Q712" s="172"/>
      <c r="R712" s="172"/>
      <c r="S712" s="172"/>
      <c r="T712" s="173"/>
      <c r="AT712" s="167" t="s">
        <v>167</v>
      </c>
      <c r="AU712" s="167" t="s">
        <v>85</v>
      </c>
      <c r="AV712" s="13" t="s">
        <v>85</v>
      </c>
      <c r="AW712" s="13" t="s">
        <v>32</v>
      </c>
      <c r="AX712" s="13" t="s">
        <v>76</v>
      </c>
      <c r="AY712" s="167" t="s">
        <v>159</v>
      </c>
    </row>
    <row r="713" spans="2:51" s="13" customFormat="1" ht="11.25">
      <c r="B713" s="165"/>
      <c r="D713" s="166" t="s">
        <v>167</v>
      </c>
      <c r="E713" s="167" t="s">
        <v>1</v>
      </c>
      <c r="F713" s="168" t="s">
        <v>1314</v>
      </c>
      <c r="H713" s="169">
        <v>3.876</v>
      </c>
      <c r="I713" s="170"/>
      <c r="L713" s="165"/>
      <c r="M713" s="171"/>
      <c r="N713" s="172"/>
      <c r="O713" s="172"/>
      <c r="P713" s="172"/>
      <c r="Q713" s="172"/>
      <c r="R713" s="172"/>
      <c r="S713" s="172"/>
      <c r="T713" s="173"/>
      <c r="AT713" s="167" t="s">
        <v>167</v>
      </c>
      <c r="AU713" s="167" t="s">
        <v>85</v>
      </c>
      <c r="AV713" s="13" t="s">
        <v>85</v>
      </c>
      <c r="AW713" s="13" t="s">
        <v>32</v>
      </c>
      <c r="AX713" s="13" t="s">
        <v>76</v>
      </c>
      <c r="AY713" s="167" t="s">
        <v>159</v>
      </c>
    </row>
    <row r="714" spans="2:51" s="13" customFormat="1" ht="11.25">
      <c r="B714" s="165"/>
      <c r="D714" s="166" t="s">
        <v>167</v>
      </c>
      <c r="E714" s="167" t="s">
        <v>1</v>
      </c>
      <c r="F714" s="168" t="s">
        <v>1315</v>
      </c>
      <c r="H714" s="169">
        <v>5.475</v>
      </c>
      <c r="I714" s="170"/>
      <c r="L714" s="165"/>
      <c r="M714" s="171"/>
      <c r="N714" s="172"/>
      <c r="O714" s="172"/>
      <c r="P714" s="172"/>
      <c r="Q714" s="172"/>
      <c r="R714" s="172"/>
      <c r="S714" s="172"/>
      <c r="T714" s="173"/>
      <c r="AT714" s="167" t="s">
        <v>167</v>
      </c>
      <c r="AU714" s="167" t="s">
        <v>85</v>
      </c>
      <c r="AV714" s="13" t="s">
        <v>85</v>
      </c>
      <c r="AW714" s="13" t="s">
        <v>32</v>
      </c>
      <c r="AX714" s="13" t="s">
        <v>76</v>
      </c>
      <c r="AY714" s="167" t="s">
        <v>159</v>
      </c>
    </row>
    <row r="715" spans="2:51" s="13" customFormat="1" ht="33.75">
      <c r="B715" s="165"/>
      <c r="D715" s="166" t="s">
        <v>167</v>
      </c>
      <c r="E715" s="167" t="s">
        <v>1</v>
      </c>
      <c r="F715" s="168" t="s">
        <v>1316</v>
      </c>
      <c r="H715" s="169">
        <v>58.74</v>
      </c>
      <c r="I715" s="170"/>
      <c r="L715" s="165"/>
      <c r="M715" s="171"/>
      <c r="N715" s="172"/>
      <c r="O715" s="172"/>
      <c r="P715" s="172"/>
      <c r="Q715" s="172"/>
      <c r="R715" s="172"/>
      <c r="S715" s="172"/>
      <c r="T715" s="173"/>
      <c r="AT715" s="167" t="s">
        <v>167</v>
      </c>
      <c r="AU715" s="167" t="s">
        <v>85</v>
      </c>
      <c r="AV715" s="13" t="s">
        <v>85</v>
      </c>
      <c r="AW715" s="13" t="s">
        <v>32</v>
      </c>
      <c r="AX715" s="13" t="s">
        <v>76</v>
      </c>
      <c r="AY715" s="167" t="s">
        <v>159</v>
      </c>
    </row>
    <row r="716" spans="2:51" s="13" customFormat="1" ht="11.25">
      <c r="B716" s="165"/>
      <c r="D716" s="166" t="s">
        <v>167</v>
      </c>
      <c r="E716" s="167" t="s">
        <v>1</v>
      </c>
      <c r="F716" s="168" t="s">
        <v>1317</v>
      </c>
      <c r="H716" s="169">
        <v>77.558</v>
      </c>
      <c r="I716" s="170"/>
      <c r="L716" s="165"/>
      <c r="M716" s="171"/>
      <c r="N716" s="172"/>
      <c r="O716" s="172"/>
      <c r="P716" s="172"/>
      <c r="Q716" s="172"/>
      <c r="R716" s="172"/>
      <c r="S716" s="172"/>
      <c r="T716" s="173"/>
      <c r="AT716" s="167" t="s">
        <v>167</v>
      </c>
      <c r="AU716" s="167" t="s">
        <v>85</v>
      </c>
      <c r="AV716" s="13" t="s">
        <v>85</v>
      </c>
      <c r="AW716" s="13" t="s">
        <v>32</v>
      </c>
      <c r="AX716" s="13" t="s">
        <v>76</v>
      </c>
      <c r="AY716" s="167" t="s">
        <v>159</v>
      </c>
    </row>
    <row r="717" spans="2:51" s="13" customFormat="1" ht="11.25">
      <c r="B717" s="165"/>
      <c r="D717" s="166" t="s">
        <v>167</v>
      </c>
      <c r="E717" s="167" t="s">
        <v>1</v>
      </c>
      <c r="F717" s="168" t="s">
        <v>1318</v>
      </c>
      <c r="H717" s="169">
        <v>21.14</v>
      </c>
      <c r="I717" s="170"/>
      <c r="L717" s="165"/>
      <c r="M717" s="171"/>
      <c r="N717" s="172"/>
      <c r="O717" s="172"/>
      <c r="P717" s="172"/>
      <c r="Q717" s="172"/>
      <c r="R717" s="172"/>
      <c r="S717" s="172"/>
      <c r="T717" s="173"/>
      <c r="AT717" s="167" t="s">
        <v>167</v>
      </c>
      <c r="AU717" s="167" t="s">
        <v>85</v>
      </c>
      <c r="AV717" s="13" t="s">
        <v>85</v>
      </c>
      <c r="AW717" s="13" t="s">
        <v>32</v>
      </c>
      <c r="AX717" s="13" t="s">
        <v>76</v>
      </c>
      <c r="AY717" s="167" t="s">
        <v>159</v>
      </c>
    </row>
    <row r="718" spans="2:51" s="14" customFormat="1" ht="11.25">
      <c r="B718" s="174"/>
      <c r="D718" s="166" t="s">
        <v>167</v>
      </c>
      <c r="E718" s="175" t="s">
        <v>1</v>
      </c>
      <c r="F718" s="176" t="s">
        <v>227</v>
      </c>
      <c r="H718" s="177">
        <v>1118.528</v>
      </c>
      <c r="I718" s="178"/>
      <c r="L718" s="174"/>
      <c r="M718" s="179"/>
      <c r="N718" s="180"/>
      <c r="O718" s="180"/>
      <c r="P718" s="180"/>
      <c r="Q718" s="180"/>
      <c r="R718" s="180"/>
      <c r="S718" s="180"/>
      <c r="T718" s="181"/>
      <c r="AT718" s="175" t="s">
        <v>167</v>
      </c>
      <c r="AU718" s="175" t="s">
        <v>85</v>
      </c>
      <c r="AV718" s="14" t="s">
        <v>165</v>
      </c>
      <c r="AW718" s="14" t="s">
        <v>32</v>
      </c>
      <c r="AX718" s="14" t="s">
        <v>83</v>
      </c>
      <c r="AY718" s="175" t="s">
        <v>159</v>
      </c>
    </row>
    <row r="719" spans="1:65" s="2" customFormat="1" ht="24.2" customHeight="1">
      <c r="A719" s="33"/>
      <c r="B719" s="150"/>
      <c r="C719" s="151" t="s">
        <v>1319</v>
      </c>
      <c r="D719" s="151" t="s">
        <v>161</v>
      </c>
      <c r="E719" s="152" t="s">
        <v>1320</v>
      </c>
      <c r="F719" s="153" t="s">
        <v>1321</v>
      </c>
      <c r="G719" s="154" t="s">
        <v>164</v>
      </c>
      <c r="H719" s="155">
        <v>3.153</v>
      </c>
      <c r="I719" s="156"/>
      <c r="J719" s="157">
        <f>ROUND(I719*H719,2)</f>
        <v>0</v>
      </c>
      <c r="K719" s="158"/>
      <c r="L719" s="34"/>
      <c r="M719" s="159" t="s">
        <v>1</v>
      </c>
      <c r="N719" s="160" t="s">
        <v>41</v>
      </c>
      <c r="O719" s="59"/>
      <c r="P719" s="161">
        <f>O719*H719</f>
        <v>0</v>
      </c>
      <c r="Q719" s="161">
        <v>0.0003</v>
      </c>
      <c r="R719" s="161">
        <f>Q719*H719</f>
        <v>0.0009459</v>
      </c>
      <c r="S719" s="161">
        <v>0</v>
      </c>
      <c r="T719" s="162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63" t="s">
        <v>165</v>
      </c>
      <c r="AT719" s="163" t="s">
        <v>161</v>
      </c>
      <c r="AU719" s="163" t="s">
        <v>85</v>
      </c>
      <c r="AY719" s="18" t="s">
        <v>159</v>
      </c>
      <c r="BE719" s="164">
        <f>IF(N719="základní",J719,0)</f>
        <v>0</v>
      </c>
      <c r="BF719" s="164">
        <f>IF(N719="snížená",J719,0)</f>
        <v>0</v>
      </c>
      <c r="BG719" s="164">
        <f>IF(N719="zákl. přenesená",J719,0)</f>
        <v>0</v>
      </c>
      <c r="BH719" s="164">
        <f>IF(N719="sníž. přenesená",J719,0)</f>
        <v>0</v>
      </c>
      <c r="BI719" s="164">
        <f>IF(N719="nulová",J719,0)</f>
        <v>0</v>
      </c>
      <c r="BJ719" s="18" t="s">
        <v>83</v>
      </c>
      <c r="BK719" s="164">
        <f>ROUND(I719*H719,2)</f>
        <v>0</v>
      </c>
      <c r="BL719" s="18" t="s">
        <v>165</v>
      </c>
      <c r="BM719" s="163" t="s">
        <v>1322</v>
      </c>
    </row>
    <row r="720" spans="1:65" s="2" customFormat="1" ht="49.15" customHeight="1">
      <c r="A720" s="33"/>
      <c r="B720" s="150"/>
      <c r="C720" s="151" t="s">
        <v>1323</v>
      </c>
      <c r="D720" s="151" t="s">
        <v>161</v>
      </c>
      <c r="E720" s="152" t="s">
        <v>1324</v>
      </c>
      <c r="F720" s="153" t="s">
        <v>1325</v>
      </c>
      <c r="G720" s="154" t="s">
        <v>164</v>
      </c>
      <c r="H720" s="155">
        <v>3.153</v>
      </c>
      <c r="I720" s="156"/>
      <c r="J720" s="157">
        <f>ROUND(I720*H720,2)</f>
        <v>0</v>
      </c>
      <c r="K720" s="158"/>
      <c r="L720" s="34"/>
      <c r="M720" s="159" t="s">
        <v>1</v>
      </c>
      <c r="N720" s="160" t="s">
        <v>41</v>
      </c>
      <c r="O720" s="59"/>
      <c r="P720" s="161">
        <f>O720*H720</f>
        <v>0</v>
      </c>
      <c r="Q720" s="161">
        <v>0.0118</v>
      </c>
      <c r="R720" s="161">
        <f>Q720*H720</f>
        <v>0.0372054</v>
      </c>
      <c r="S720" s="161">
        <v>0</v>
      </c>
      <c r="T720" s="162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3" t="s">
        <v>165</v>
      </c>
      <c r="AT720" s="163" t="s">
        <v>161</v>
      </c>
      <c r="AU720" s="163" t="s">
        <v>85</v>
      </c>
      <c r="AY720" s="18" t="s">
        <v>159</v>
      </c>
      <c r="BE720" s="164">
        <f>IF(N720="základní",J720,0)</f>
        <v>0</v>
      </c>
      <c r="BF720" s="164">
        <f>IF(N720="snížená",J720,0)</f>
        <v>0</v>
      </c>
      <c r="BG720" s="164">
        <f>IF(N720="zákl. přenesená",J720,0)</f>
        <v>0</v>
      </c>
      <c r="BH720" s="164">
        <f>IF(N720="sníž. přenesená",J720,0)</f>
        <v>0</v>
      </c>
      <c r="BI720" s="164">
        <f>IF(N720="nulová",J720,0)</f>
        <v>0</v>
      </c>
      <c r="BJ720" s="18" t="s">
        <v>83</v>
      </c>
      <c r="BK720" s="164">
        <f>ROUND(I720*H720,2)</f>
        <v>0</v>
      </c>
      <c r="BL720" s="18" t="s">
        <v>165</v>
      </c>
      <c r="BM720" s="163" t="s">
        <v>1326</v>
      </c>
    </row>
    <row r="721" spans="2:51" s="13" customFormat="1" ht="11.25">
      <c r="B721" s="165"/>
      <c r="D721" s="166" t="s">
        <v>167</v>
      </c>
      <c r="E721" s="167" t="s">
        <v>1</v>
      </c>
      <c r="F721" s="168" t="s">
        <v>1327</v>
      </c>
      <c r="H721" s="169">
        <v>3.153</v>
      </c>
      <c r="I721" s="170"/>
      <c r="L721" s="165"/>
      <c r="M721" s="171"/>
      <c r="N721" s="172"/>
      <c r="O721" s="172"/>
      <c r="P721" s="172"/>
      <c r="Q721" s="172"/>
      <c r="R721" s="172"/>
      <c r="S721" s="172"/>
      <c r="T721" s="173"/>
      <c r="AT721" s="167" t="s">
        <v>167</v>
      </c>
      <c r="AU721" s="167" t="s">
        <v>85</v>
      </c>
      <c r="AV721" s="13" t="s">
        <v>85</v>
      </c>
      <c r="AW721" s="13" t="s">
        <v>32</v>
      </c>
      <c r="AX721" s="13" t="s">
        <v>83</v>
      </c>
      <c r="AY721" s="167" t="s">
        <v>159</v>
      </c>
    </row>
    <row r="722" spans="1:65" s="2" customFormat="1" ht="24.2" customHeight="1">
      <c r="A722" s="33"/>
      <c r="B722" s="150"/>
      <c r="C722" s="191" t="s">
        <v>1328</v>
      </c>
      <c r="D722" s="191" t="s">
        <v>581</v>
      </c>
      <c r="E722" s="192" t="s">
        <v>1329</v>
      </c>
      <c r="F722" s="193" t="s">
        <v>1330</v>
      </c>
      <c r="G722" s="194" t="s">
        <v>164</v>
      </c>
      <c r="H722" s="195">
        <v>3.468</v>
      </c>
      <c r="I722" s="196"/>
      <c r="J722" s="197">
        <f>ROUND(I722*H722,2)</f>
        <v>0</v>
      </c>
      <c r="K722" s="198"/>
      <c r="L722" s="199"/>
      <c r="M722" s="200" t="s">
        <v>1</v>
      </c>
      <c r="N722" s="201" t="s">
        <v>41</v>
      </c>
      <c r="O722" s="59"/>
      <c r="P722" s="161">
        <f>O722*H722</f>
        <v>0</v>
      </c>
      <c r="Q722" s="161">
        <v>0.021</v>
      </c>
      <c r="R722" s="161">
        <f>Q722*H722</f>
        <v>0.072828</v>
      </c>
      <c r="S722" s="161">
        <v>0</v>
      </c>
      <c r="T722" s="162">
        <f>S722*H722</f>
        <v>0</v>
      </c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R722" s="163" t="s">
        <v>193</v>
      </c>
      <c r="AT722" s="163" t="s">
        <v>581</v>
      </c>
      <c r="AU722" s="163" t="s">
        <v>85</v>
      </c>
      <c r="AY722" s="18" t="s">
        <v>159</v>
      </c>
      <c r="BE722" s="164">
        <f>IF(N722="základní",J722,0)</f>
        <v>0</v>
      </c>
      <c r="BF722" s="164">
        <f>IF(N722="snížená",J722,0)</f>
        <v>0</v>
      </c>
      <c r="BG722" s="164">
        <f>IF(N722="zákl. přenesená",J722,0)</f>
        <v>0</v>
      </c>
      <c r="BH722" s="164">
        <f>IF(N722="sníž. přenesená",J722,0)</f>
        <v>0</v>
      </c>
      <c r="BI722" s="164">
        <f>IF(N722="nulová",J722,0)</f>
        <v>0</v>
      </c>
      <c r="BJ722" s="18" t="s">
        <v>83</v>
      </c>
      <c r="BK722" s="164">
        <f>ROUND(I722*H722,2)</f>
        <v>0</v>
      </c>
      <c r="BL722" s="18" t="s">
        <v>165</v>
      </c>
      <c r="BM722" s="163" t="s">
        <v>1331</v>
      </c>
    </row>
    <row r="723" spans="2:51" s="13" customFormat="1" ht="11.25">
      <c r="B723" s="165"/>
      <c r="D723" s="166" t="s">
        <v>167</v>
      </c>
      <c r="F723" s="168" t="s">
        <v>1332</v>
      </c>
      <c r="H723" s="169">
        <v>3.468</v>
      </c>
      <c r="I723" s="170"/>
      <c r="L723" s="165"/>
      <c r="M723" s="171"/>
      <c r="N723" s="172"/>
      <c r="O723" s="172"/>
      <c r="P723" s="172"/>
      <c r="Q723" s="172"/>
      <c r="R723" s="172"/>
      <c r="S723" s="172"/>
      <c r="T723" s="173"/>
      <c r="AT723" s="167" t="s">
        <v>167</v>
      </c>
      <c r="AU723" s="167" t="s">
        <v>85</v>
      </c>
      <c r="AV723" s="13" t="s">
        <v>85</v>
      </c>
      <c r="AW723" s="13" t="s">
        <v>3</v>
      </c>
      <c r="AX723" s="13" t="s">
        <v>83</v>
      </c>
      <c r="AY723" s="167" t="s">
        <v>159</v>
      </c>
    </row>
    <row r="724" spans="1:65" s="2" customFormat="1" ht="37.9" customHeight="1">
      <c r="A724" s="33"/>
      <c r="B724" s="150"/>
      <c r="C724" s="151" t="s">
        <v>1333</v>
      </c>
      <c r="D724" s="151" t="s">
        <v>161</v>
      </c>
      <c r="E724" s="152" t="s">
        <v>1334</v>
      </c>
      <c r="F724" s="153" t="s">
        <v>1335</v>
      </c>
      <c r="G724" s="154" t="s">
        <v>164</v>
      </c>
      <c r="H724" s="155">
        <v>3.153</v>
      </c>
      <c r="I724" s="156"/>
      <c r="J724" s="157">
        <f>ROUND(I724*H724,2)</f>
        <v>0</v>
      </c>
      <c r="K724" s="158"/>
      <c r="L724" s="34"/>
      <c r="M724" s="159" t="s">
        <v>1</v>
      </c>
      <c r="N724" s="160" t="s">
        <v>41</v>
      </c>
      <c r="O724" s="59"/>
      <c r="P724" s="161">
        <f>O724*H724</f>
        <v>0</v>
      </c>
      <c r="Q724" s="161">
        <v>0.0001</v>
      </c>
      <c r="R724" s="161">
        <f>Q724*H724</f>
        <v>0.0003153</v>
      </c>
      <c r="S724" s="161">
        <v>0</v>
      </c>
      <c r="T724" s="162">
        <f>S724*H724</f>
        <v>0</v>
      </c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R724" s="163" t="s">
        <v>165</v>
      </c>
      <c r="AT724" s="163" t="s">
        <v>161</v>
      </c>
      <c r="AU724" s="163" t="s">
        <v>85</v>
      </c>
      <c r="AY724" s="18" t="s">
        <v>159</v>
      </c>
      <c r="BE724" s="164">
        <f>IF(N724="základní",J724,0)</f>
        <v>0</v>
      </c>
      <c r="BF724" s="164">
        <f>IF(N724="snížená",J724,0)</f>
        <v>0</v>
      </c>
      <c r="BG724" s="164">
        <f>IF(N724="zákl. přenesená",J724,0)</f>
        <v>0</v>
      </c>
      <c r="BH724" s="164">
        <f>IF(N724="sníž. přenesená",J724,0)</f>
        <v>0</v>
      </c>
      <c r="BI724" s="164">
        <f>IF(N724="nulová",J724,0)</f>
        <v>0</v>
      </c>
      <c r="BJ724" s="18" t="s">
        <v>83</v>
      </c>
      <c r="BK724" s="164">
        <f>ROUND(I724*H724,2)</f>
        <v>0</v>
      </c>
      <c r="BL724" s="18" t="s">
        <v>165</v>
      </c>
      <c r="BM724" s="163" t="s">
        <v>1336</v>
      </c>
    </row>
    <row r="725" spans="1:65" s="2" customFormat="1" ht="24.2" customHeight="1">
      <c r="A725" s="33"/>
      <c r="B725" s="150"/>
      <c r="C725" s="151" t="s">
        <v>1337</v>
      </c>
      <c r="D725" s="151" t="s">
        <v>161</v>
      </c>
      <c r="E725" s="152" t="s">
        <v>1338</v>
      </c>
      <c r="F725" s="153" t="s">
        <v>1339</v>
      </c>
      <c r="G725" s="154" t="s">
        <v>164</v>
      </c>
      <c r="H725" s="155">
        <v>3.153</v>
      </c>
      <c r="I725" s="156"/>
      <c r="J725" s="157">
        <f>ROUND(I725*H725,2)</f>
        <v>0</v>
      </c>
      <c r="K725" s="158"/>
      <c r="L725" s="34"/>
      <c r="M725" s="159" t="s">
        <v>1</v>
      </c>
      <c r="N725" s="160" t="s">
        <v>41</v>
      </c>
      <c r="O725" s="59"/>
      <c r="P725" s="161">
        <f>O725*H725</f>
        <v>0</v>
      </c>
      <c r="Q725" s="161">
        <v>0.00285</v>
      </c>
      <c r="R725" s="161">
        <f>Q725*H725</f>
        <v>0.00898605</v>
      </c>
      <c r="S725" s="161">
        <v>0</v>
      </c>
      <c r="T725" s="162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63" t="s">
        <v>165</v>
      </c>
      <c r="AT725" s="163" t="s">
        <v>161</v>
      </c>
      <c r="AU725" s="163" t="s">
        <v>85</v>
      </c>
      <c r="AY725" s="18" t="s">
        <v>159</v>
      </c>
      <c r="BE725" s="164">
        <f>IF(N725="základní",J725,0)</f>
        <v>0</v>
      </c>
      <c r="BF725" s="164">
        <f>IF(N725="snížená",J725,0)</f>
        <v>0</v>
      </c>
      <c r="BG725" s="164">
        <f>IF(N725="zákl. přenesená",J725,0)</f>
        <v>0</v>
      </c>
      <c r="BH725" s="164">
        <f>IF(N725="sníž. přenesená",J725,0)</f>
        <v>0</v>
      </c>
      <c r="BI725" s="164">
        <f>IF(N725="nulová",J725,0)</f>
        <v>0</v>
      </c>
      <c r="BJ725" s="18" t="s">
        <v>83</v>
      </c>
      <c r="BK725" s="164">
        <f>ROUND(I725*H725,2)</f>
        <v>0</v>
      </c>
      <c r="BL725" s="18" t="s">
        <v>165</v>
      </c>
      <c r="BM725" s="163" t="s">
        <v>1340</v>
      </c>
    </row>
    <row r="726" spans="1:65" s="2" customFormat="1" ht="24.2" customHeight="1">
      <c r="A726" s="33"/>
      <c r="B726" s="150"/>
      <c r="C726" s="151" t="s">
        <v>1341</v>
      </c>
      <c r="D726" s="151" t="s">
        <v>161</v>
      </c>
      <c r="E726" s="152" t="s">
        <v>1342</v>
      </c>
      <c r="F726" s="153" t="s">
        <v>1343</v>
      </c>
      <c r="G726" s="154" t="s">
        <v>190</v>
      </c>
      <c r="H726" s="155">
        <v>75.89</v>
      </c>
      <c r="I726" s="156"/>
      <c r="J726" s="157">
        <f>ROUND(I726*H726,2)</f>
        <v>0</v>
      </c>
      <c r="K726" s="158"/>
      <c r="L726" s="34"/>
      <c r="M726" s="159" t="s">
        <v>1</v>
      </c>
      <c r="N726" s="160" t="s">
        <v>41</v>
      </c>
      <c r="O726" s="59"/>
      <c r="P726" s="161">
        <f>O726*H726</f>
        <v>0</v>
      </c>
      <c r="Q726" s="161">
        <v>0</v>
      </c>
      <c r="R726" s="161">
        <f>Q726*H726</f>
        <v>0</v>
      </c>
      <c r="S726" s="161">
        <v>0</v>
      </c>
      <c r="T726" s="162">
        <f>S726*H726</f>
        <v>0</v>
      </c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R726" s="163" t="s">
        <v>165</v>
      </c>
      <c r="AT726" s="163" t="s">
        <v>161</v>
      </c>
      <c r="AU726" s="163" t="s">
        <v>85</v>
      </c>
      <c r="AY726" s="18" t="s">
        <v>159</v>
      </c>
      <c r="BE726" s="164">
        <f>IF(N726="základní",J726,0)</f>
        <v>0</v>
      </c>
      <c r="BF726" s="164">
        <f>IF(N726="snížená",J726,0)</f>
        <v>0</v>
      </c>
      <c r="BG726" s="164">
        <f>IF(N726="zákl. přenesená",J726,0)</f>
        <v>0</v>
      </c>
      <c r="BH726" s="164">
        <f>IF(N726="sníž. přenesená",J726,0)</f>
        <v>0</v>
      </c>
      <c r="BI726" s="164">
        <f>IF(N726="nulová",J726,0)</f>
        <v>0</v>
      </c>
      <c r="BJ726" s="18" t="s">
        <v>83</v>
      </c>
      <c r="BK726" s="164">
        <f>ROUND(I726*H726,2)</f>
        <v>0</v>
      </c>
      <c r="BL726" s="18" t="s">
        <v>165</v>
      </c>
      <c r="BM726" s="163" t="s">
        <v>1344</v>
      </c>
    </row>
    <row r="727" spans="2:51" s="13" customFormat="1" ht="22.5">
      <c r="B727" s="165"/>
      <c r="D727" s="166" t="s">
        <v>167</v>
      </c>
      <c r="E727" s="167" t="s">
        <v>1</v>
      </c>
      <c r="F727" s="168" t="s">
        <v>1345</v>
      </c>
      <c r="H727" s="169">
        <v>75.89</v>
      </c>
      <c r="I727" s="170"/>
      <c r="L727" s="165"/>
      <c r="M727" s="171"/>
      <c r="N727" s="172"/>
      <c r="O727" s="172"/>
      <c r="P727" s="172"/>
      <c r="Q727" s="172"/>
      <c r="R727" s="172"/>
      <c r="S727" s="172"/>
      <c r="T727" s="173"/>
      <c r="AT727" s="167" t="s">
        <v>167</v>
      </c>
      <c r="AU727" s="167" t="s">
        <v>85</v>
      </c>
      <c r="AV727" s="13" t="s">
        <v>85</v>
      </c>
      <c r="AW727" s="13" t="s">
        <v>32</v>
      </c>
      <c r="AX727" s="13" t="s">
        <v>83</v>
      </c>
      <c r="AY727" s="167" t="s">
        <v>159</v>
      </c>
    </row>
    <row r="728" spans="1:65" s="2" customFormat="1" ht="24.2" customHeight="1">
      <c r="A728" s="33"/>
      <c r="B728" s="150"/>
      <c r="C728" s="191" t="s">
        <v>1346</v>
      </c>
      <c r="D728" s="191" t="s">
        <v>581</v>
      </c>
      <c r="E728" s="192" t="s">
        <v>1347</v>
      </c>
      <c r="F728" s="193" t="s">
        <v>1348</v>
      </c>
      <c r="G728" s="194" t="s">
        <v>190</v>
      </c>
      <c r="H728" s="195">
        <v>83.479</v>
      </c>
      <c r="I728" s="196"/>
      <c r="J728" s="197">
        <f>ROUND(I728*H728,2)</f>
        <v>0</v>
      </c>
      <c r="K728" s="198"/>
      <c r="L728" s="199"/>
      <c r="M728" s="200" t="s">
        <v>1</v>
      </c>
      <c r="N728" s="201" t="s">
        <v>41</v>
      </c>
      <c r="O728" s="59"/>
      <c r="P728" s="161">
        <f>O728*H728</f>
        <v>0</v>
      </c>
      <c r="Q728" s="161">
        <v>0.00076</v>
      </c>
      <c r="R728" s="161">
        <f>Q728*H728</f>
        <v>0.06344404000000001</v>
      </c>
      <c r="S728" s="161">
        <v>0</v>
      </c>
      <c r="T728" s="162">
        <f>S728*H728</f>
        <v>0</v>
      </c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R728" s="163" t="s">
        <v>193</v>
      </c>
      <c r="AT728" s="163" t="s">
        <v>581</v>
      </c>
      <c r="AU728" s="163" t="s">
        <v>85</v>
      </c>
      <c r="AY728" s="18" t="s">
        <v>159</v>
      </c>
      <c r="BE728" s="164">
        <f>IF(N728="základní",J728,0)</f>
        <v>0</v>
      </c>
      <c r="BF728" s="164">
        <f>IF(N728="snížená",J728,0)</f>
        <v>0</v>
      </c>
      <c r="BG728" s="164">
        <f>IF(N728="zákl. přenesená",J728,0)</f>
        <v>0</v>
      </c>
      <c r="BH728" s="164">
        <f>IF(N728="sníž. přenesená",J728,0)</f>
        <v>0</v>
      </c>
      <c r="BI728" s="164">
        <f>IF(N728="nulová",J728,0)</f>
        <v>0</v>
      </c>
      <c r="BJ728" s="18" t="s">
        <v>83</v>
      </c>
      <c r="BK728" s="164">
        <f>ROUND(I728*H728,2)</f>
        <v>0</v>
      </c>
      <c r="BL728" s="18" t="s">
        <v>165</v>
      </c>
      <c r="BM728" s="163" t="s">
        <v>1349</v>
      </c>
    </row>
    <row r="729" spans="2:51" s="13" customFormat="1" ht="11.25">
      <c r="B729" s="165"/>
      <c r="D729" s="166" t="s">
        <v>167</v>
      </c>
      <c r="F729" s="168" t="s">
        <v>1350</v>
      </c>
      <c r="H729" s="169">
        <v>83.479</v>
      </c>
      <c r="I729" s="170"/>
      <c r="L729" s="165"/>
      <c r="M729" s="171"/>
      <c r="N729" s="172"/>
      <c r="O729" s="172"/>
      <c r="P729" s="172"/>
      <c r="Q729" s="172"/>
      <c r="R729" s="172"/>
      <c r="S729" s="172"/>
      <c r="T729" s="173"/>
      <c r="AT729" s="167" t="s">
        <v>167</v>
      </c>
      <c r="AU729" s="167" t="s">
        <v>85</v>
      </c>
      <c r="AV729" s="13" t="s">
        <v>85</v>
      </c>
      <c r="AW729" s="13" t="s">
        <v>3</v>
      </c>
      <c r="AX729" s="13" t="s">
        <v>83</v>
      </c>
      <c r="AY729" s="167" t="s">
        <v>159</v>
      </c>
    </row>
    <row r="730" spans="1:65" s="2" customFormat="1" ht="24.2" customHeight="1">
      <c r="A730" s="33"/>
      <c r="B730" s="150"/>
      <c r="C730" s="151" t="s">
        <v>1351</v>
      </c>
      <c r="D730" s="151" t="s">
        <v>161</v>
      </c>
      <c r="E730" s="152" t="s">
        <v>1352</v>
      </c>
      <c r="F730" s="153" t="s">
        <v>1353</v>
      </c>
      <c r="G730" s="154" t="s">
        <v>190</v>
      </c>
      <c r="H730" s="155">
        <v>706.36</v>
      </c>
      <c r="I730" s="156"/>
      <c r="J730" s="157">
        <f>ROUND(I730*H730,2)</f>
        <v>0</v>
      </c>
      <c r="K730" s="158"/>
      <c r="L730" s="34"/>
      <c r="M730" s="159" t="s">
        <v>1</v>
      </c>
      <c r="N730" s="160" t="s">
        <v>41</v>
      </c>
      <c r="O730" s="59"/>
      <c r="P730" s="161">
        <f>O730*H730</f>
        <v>0</v>
      </c>
      <c r="Q730" s="161">
        <v>0</v>
      </c>
      <c r="R730" s="161">
        <f>Q730*H730</f>
        <v>0</v>
      </c>
      <c r="S730" s="161">
        <v>0</v>
      </c>
      <c r="T730" s="162">
        <f>S730*H730</f>
        <v>0</v>
      </c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R730" s="163" t="s">
        <v>165</v>
      </c>
      <c r="AT730" s="163" t="s">
        <v>161</v>
      </c>
      <c r="AU730" s="163" t="s">
        <v>85</v>
      </c>
      <c r="AY730" s="18" t="s">
        <v>159</v>
      </c>
      <c r="BE730" s="164">
        <f>IF(N730="základní",J730,0)</f>
        <v>0</v>
      </c>
      <c r="BF730" s="164">
        <f>IF(N730="snížená",J730,0)</f>
        <v>0</v>
      </c>
      <c r="BG730" s="164">
        <f>IF(N730="zákl. přenesená",J730,0)</f>
        <v>0</v>
      </c>
      <c r="BH730" s="164">
        <f>IF(N730="sníž. přenesená",J730,0)</f>
        <v>0</v>
      </c>
      <c r="BI730" s="164">
        <f>IF(N730="nulová",J730,0)</f>
        <v>0</v>
      </c>
      <c r="BJ730" s="18" t="s">
        <v>83</v>
      </c>
      <c r="BK730" s="164">
        <f>ROUND(I730*H730,2)</f>
        <v>0</v>
      </c>
      <c r="BL730" s="18" t="s">
        <v>165</v>
      </c>
      <c r="BM730" s="163" t="s">
        <v>1354</v>
      </c>
    </row>
    <row r="731" spans="2:51" s="13" customFormat="1" ht="11.25">
      <c r="B731" s="165"/>
      <c r="D731" s="166" t="s">
        <v>167</v>
      </c>
      <c r="E731" s="167" t="s">
        <v>1</v>
      </c>
      <c r="F731" s="168" t="s">
        <v>1355</v>
      </c>
      <c r="H731" s="169">
        <v>14.86</v>
      </c>
      <c r="I731" s="170"/>
      <c r="L731" s="165"/>
      <c r="M731" s="171"/>
      <c r="N731" s="172"/>
      <c r="O731" s="172"/>
      <c r="P731" s="172"/>
      <c r="Q731" s="172"/>
      <c r="R731" s="172"/>
      <c r="S731" s="172"/>
      <c r="T731" s="173"/>
      <c r="AT731" s="167" t="s">
        <v>167</v>
      </c>
      <c r="AU731" s="167" t="s">
        <v>85</v>
      </c>
      <c r="AV731" s="13" t="s">
        <v>85</v>
      </c>
      <c r="AW731" s="13" t="s">
        <v>32</v>
      </c>
      <c r="AX731" s="13" t="s">
        <v>76</v>
      </c>
      <c r="AY731" s="167" t="s">
        <v>159</v>
      </c>
    </row>
    <row r="732" spans="2:51" s="13" customFormat="1" ht="11.25">
      <c r="B732" s="165"/>
      <c r="D732" s="166" t="s">
        <v>167</v>
      </c>
      <c r="E732" s="167" t="s">
        <v>1</v>
      </c>
      <c r="F732" s="168" t="s">
        <v>1356</v>
      </c>
      <c r="H732" s="169">
        <v>23.52</v>
      </c>
      <c r="I732" s="170"/>
      <c r="L732" s="165"/>
      <c r="M732" s="171"/>
      <c r="N732" s="172"/>
      <c r="O732" s="172"/>
      <c r="P732" s="172"/>
      <c r="Q732" s="172"/>
      <c r="R732" s="172"/>
      <c r="S732" s="172"/>
      <c r="T732" s="173"/>
      <c r="AT732" s="167" t="s">
        <v>167</v>
      </c>
      <c r="AU732" s="167" t="s">
        <v>85</v>
      </c>
      <c r="AV732" s="13" t="s">
        <v>85</v>
      </c>
      <c r="AW732" s="13" t="s">
        <v>32</v>
      </c>
      <c r="AX732" s="13" t="s">
        <v>76</v>
      </c>
      <c r="AY732" s="167" t="s">
        <v>159</v>
      </c>
    </row>
    <row r="733" spans="2:51" s="13" customFormat="1" ht="22.5">
      <c r="B733" s="165"/>
      <c r="D733" s="166" t="s">
        <v>167</v>
      </c>
      <c r="E733" s="167" t="s">
        <v>1</v>
      </c>
      <c r="F733" s="168" t="s">
        <v>1357</v>
      </c>
      <c r="H733" s="169">
        <v>77.41</v>
      </c>
      <c r="I733" s="170"/>
      <c r="L733" s="165"/>
      <c r="M733" s="171"/>
      <c r="N733" s="172"/>
      <c r="O733" s="172"/>
      <c r="P733" s="172"/>
      <c r="Q733" s="172"/>
      <c r="R733" s="172"/>
      <c r="S733" s="172"/>
      <c r="T733" s="173"/>
      <c r="AT733" s="167" t="s">
        <v>167</v>
      </c>
      <c r="AU733" s="167" t="s">
        <v>85</v>
      </c>
      <c r="AV733" s="13" t="s">
        <v>85</v>
      </c>
      <c r="AW733" s="13" t="s">
        <v>32</v>
      </c>
      <c r="AX733" s="13" t="s">
        <v>76</v>
      </c>
      <c r="AY733" s="167" t="s">
        <v>159</v>
      </c>
    </row>
    <row r="734" spans="2:51" s="13" customFormat="1" ht="11.25">
      <c r="B734" s="165"/>
      <c r="D734" s="166" t="s">
        <v>167</v>
      </c>
      <c r="E734" s="167" t="s">
        <v>1</v>
      </c>
      <c r="F734" s="168" t="s">
        <v>1358</v>
      </c>
      <c r="H734" s="169">
        <v>1.15</v>
      </c>
      <c r="I734" s="170"/>
      <c r="L734" s="165"/>
      <c r="M734" s="171"/>
      <c r="N734" s="172"/>
      <c r="O734" s="172"/>
      <c r="P734" s="172"/>
      <c r="Q734" s="172"/>
      <c r="R734" s="172"/>
      <c r="S734" s="172"/>
      <c r="T734" s="173"/>
      <c r="AT734" s="167" t="s">
        <v>167</v>
      </c>
      <c r="AU734" s="167" t="s">
        <v>85</v>
      </c>
      <c r="AV734" s="13" t="s">
        <v>85</v>
      </c>
      <c r="AW734" s="13" t="s">
        <v>32</v>
      </c>
      <c r="AX734" s="13" t="s">
        <v>76</v>
      </c>
      <c r="AY734" s="167" t="s">
        <v>159</v>
      </c>
    </row>
    <row r="735" spans="2:51" s="13" customFormat="1" ht="11.25">
      <c r="B735" s="165"/>
      <c r="D735" s="166" t="s">
        <v>167</v>
      </c>
      <c r="E735" s="167" t="s">
        <v>1</v>
      </c>
      <c r="F735" s="168" t="s">
        <v>1359</v>
      </c>
      <c r="H735" s="169">
        <v>9.5</v>
      </c>
      <c r="I735" s="170"/>
      <c r="L735" s="165"/>
      <c r="M735" s="171"/>
      <c r="N735" s="172"/>
      <c r="O735" s="172"/>
      <c r="P735" s="172"/>
      <c r="Q735" s="172"/>
      <c r="R735" s="172"/>
      <c r="S735" s="172"/>
      <c r="T735" s="173"/>
      <c r="AT735" s="167" t="s">
        <v>167</v>
      </c>
      <c r="AU735" s="167" t="s">
        <v>85</v>
      </c>
      <c r="AV735" s="13" t="s">
        <v>85</v>
      </c>
      <c r="AW735" s="13" t="s">
        <v>32</v>
      </c>
      <c r="AX735" s="13" t="s">
        <v>76</v>
      </c>
      <c r="AY735" s="167" t="s">
        <v>159</v>
      </c>
    </row>
    <row r="736" spans="2:51" s="13" customFormat="1" ht="11.25">
      <c r="B736" s="165"/>
      <c r="D736" s="166" t="s">
        <v>167</v>
      </c>
      <c r="E736" s="167" t="s">
        <v>1</v>
      </c>
      <c r="F736" s="168" t="s">
        <v>1360</v>
      </c>
      <c r="H736" s="169">
        <v>2.95</v>
      </c>
      <c r="I736" s="170"/>
      <c r="L736" s="165"/>
      <c r="M736" s="171"/>
      <c r="N736" s="172"/>
      <c r="O736" s="172"/>
      <c r="P736" s="172"/>
      <c r="Q736" s="172"/>
      <c r="R736" s="172"/>
      <c r="S736" s="172"/>
      <c r="T736" s="173"/>
      <c r="AT736" s="167" t="s">
        <v>167</v>
      </c>
      <c r="AU736" s="167" t="s">
        <v>85</v>
      </c>
      <c r="AV736" s="13" t="s">
        <v>85</v>
      </c>
      <c r="AW736" s="13" t="s">
        <v>32</v>
      </c>
      <c r="AX736" s="13" t="s">
        <v>76</v>
      </c>
      <c r="AY736" s="167" t="s">
        <v>159</v>
      </c>
    </row>
    <row r="737" spans="2:51" s="13" customFormat="1" ht="11.25">
      <c r="B737" s="165"/>
      <c r="D737" s="166" t="s">
        <v>167</v>
      </c>
      <c r="E737" s="167" t="s">
        <v>1</v>
      </c>
      <c r="F737" s="168" t="s">
        <v>1361</v>
      </c>
      <c r="H737" s="169">
        <v>2.95</v>
      </c>
      <c r="I737" s="170"/>
      <c r="L737" s="165"/>
      <c r="M737" s="171"/>
      <c r="N737" s="172"/>
      <c r="O737" s="172"/>
      <c r="P737" s="172"/>
      <c r="Q737" s="172"/>
      <c r="R737" s="172"/>
      <c r="S737" s="172"/>
      <c r="T737" s="173"/>
      <c r="AT737" s="167" t="s">
        <v>167</v>
      </c>
      <c r="AU737" s="167" t="s">
        <v>85</v>
      </c>
      <c r="AV737" s="13" t="s">
        <v>85</v>
      </c>
      <c r="AW737" s="13" t="s">
        <v>32</v>
      </c>
      <c r="AX737" s="13" t="s">
        <v>76</v>
      </c>
      <c r="AY737" s="167" t="s">
        <v>159</v>
      </c>
    </row>
    <row r="738" spans="2:51" s="13" customFormat="1" ht="11.25">
      <c r="B738" s="165"/>
      <c r="D738" s="166" t="s">
        <v>167</v>
      </c>
      <c r="E738" s="167" t="s">
        <v>1</v>
      </c>
      <c r="F738" s="168" t="s">
        <v>1362</v>
      </c>
      <c r="H738" s="169">
        <v>5.9</v>
      </c>
      <c r="I738" s="170"/>
      <c r="L738" s="165"/>
      <c r="M738" s="171"/>
      <c r="N738" s="172"/>
      <c r="O738" s="172"/>
      <c r="P738" s="172"/>
      <c r="Q738" s="172"/>
      <c r="R738" s="172"/>
      <c r="S738" s="172"/>
      <c r="T738" s="173"/>
      <c r="AT738" s="167" t="s">
        <v>167</v>
      </c>
      <c r="AU738" s="167" t="s">
        <v>85</v>
      </c>
      <c r="AV738" s="13" t="s">
        <v>85</v>
      </c>
      <c r="AW738" s="13" t="s">
        <v>32</v>
      </c>
      <c r="AX738" s="13" t="s">
        <v>76</v>
      </c>
      <c r="AY738" s="167" t="s">
        <v>159</v>
      </c>
    </row>
    <row r="739" spans="2:51" s="13" customFormat="1" ht="11.25">
      <c r="B739" s="165"/>
      <c r="D739" s="166" t="s">
        <v>167</v>
      </c>
      <c r="E739" s="167" t="s">
        <v>1</v>
      </c>
      <c r="F739" s="168" t="s">
        <v>1363</v>
      </c>
      <c r="H739" s="169">
        <v>6.92</v>
      </c>
      <c r="I739" s="170"/>
      <c r="L739" s="165"/>
      <c r="M739" s="171"/>
      <c r="N739" s="172"/>
      <c r="O739" s="172"/>
      <c r="P739" s="172"/>
      <c r="Q739" s="172"/>
      <c r="R739" s="172"/>
      <c r="S739" s="172"/>
      <c r="T739" s="173"/>
      <c r="AT739" s="167" t="s">
        <v>167</v>
      </c>
      <c r="AU739" s="167" t="s">
        <v>85</v>
      </c>
      <c r="AV739" s="13" t="s">
        <v>85</v>
      </c>
      <c r="AW739" s="13" t="s">
        <v>32</v>
      </c>
      <c r="AX739" s="13" t="s">
        <v>76</v>
      </c>
      <c r="AY739" s="167" t="s">
        <v>159</v>
      </c>
    </row>
    <row r="740" spans="2:51" s="13" customFormat="1" ht="11.25">
      <c r="B740" s="165"/>
      <c r="D740" s="166" t="s">
        <v>167</v>
      </c>
      <c r="E740" s="167" t="s">
        <v>1</v>
      </c>
      <c r="F740" s="168" t="s">
        <v>1364</v>
      </c>
      <c r="H740" s="169">
        <v>16.15</v>
      </c>
      <c r="I740" s="170"/>
      <c r="L740" s="165"/>
      <c r="M740" s="171"/>
      <c r="N740" s="172"/>
      <c r="O740" s="172"/>
      <c r="P740" s="172"/>
      <c r="Q740" s="172"/>
      <c r="R740" s="172"/>
      <c r="S740" s="172"/>
      <c r="T740" s="173"/>
      <c r="AT740" s="167" t="s">
        <v>167</v>
      </c>
      <c r="AU740" s="167" t="s">
        <v>85</v>
      </c>
      <c r="AV740" s="13" t="s">
        <v>85</v>
      </c>
      <c r="AW740" s="13" t="s">
        <v>32</v>
      </c>
      <c r="AX740" s="13" t="s">
        <v>76</v>
      </c>
      <c r="AY740" s="167" t="s">
        <v>159</v>
      </c>
    </row>
    <row r="741" spans="2:51" s="13" customFormat="1" ht="11.25">
      <c r="B741" s="165"/>
      <c r="D741" s="166" t="s">
        <v>167</v>
      </c>
      <c r="E741" s="167" t="s">
        <v>1</v>
      </c>
      <c r="F741" s="168" t="s">
        <v>1365</v>
      </c>
      <c r="H741" s="169">
        <v>25.52</v>
      </c>
      <c r="I741" s="170"/>
      <c r="L741" s="165"/>
      <c r="M741" s="171"/>
      <c r="N741" s="172"/>
      <c r="O741" s="172"/>
      <c r="P741" s="172"/>
      <c r="Q741" s="172"/>
      <c r="R741" s="172"/>
      <c r="S741" s="172"/>
      <c r="T741" s="173"/>
      <c r="AT741" s="167" t="s">
        <v>167</v>
      </c>
      <c r="AU741" s="167" t="s">
        <v>85</v>
      </c>
      <c r="AV741" s="13" t="s">
        <v>85</v>
      </c>
      <c r="AW741" s="13" t="s">
        <v>32</v>
      </c>
      <c r="AX741" s="13" t="s">
        <v>76</v>
      </c>
      <c r="AY741" s="167" t="s">
        <v>159</v>
      </c>
    </row>
    <row r="742" spans="2:51" s="13" customFormat="1" ht="11.25">
      <c r="B742" s="165"/>
      <c r="D742" s="166" t="s">
        <v>167</v>
      </c>
      <c r="E742" s="167" t="s">
        <v>1</v>
      </c>
      <c r="F742" s="168" t="s">
        <v>1366</v>
      </c>
      <c r="H742" s="169">
        <v>27.8</v>
      </c>
      <c r="I742" s="170"/>
      <c r="L742" s="165"/>
      <c r="M742" s="171"/>
      <c r="N742" s="172"/>
      <c r="O742" s="172"/>
      <c r="P742" s="172"/>
      <c r="Q742" s="172"/>
      <c r="R742" s="172"/>
      <c r="S742" s="172"/>
      <c r="T742" s="173"/>
      <c r="AT742" s="167" t="s">
        <v>167</v>
      </c>
      <c r="AU742" s="167" t="s">
        <v>85</v>
      </c>
      <c r="AV742" s="13" t="s">
        <v>85</v>
      </c>
      <c r="AW742" s="13" t="s">
        <v>32</v>
      </c>
      <c r="AX742" s="13" t="s">
        <v>76</v>
      </c>
      <c r="AY742" s="167" t="s">
        <v>159</v>
      </c>
    </row>
    <row r="743" spans="2:51" s="13" customFormat="1" ht="11.25">
      <c r="B743" s="165"/>
      <c r="D743" s="166" t="s">
        <v>167</v>
      </c>
      <c r="E743" s="167" t="s">
        <v>1</v>
      </c>
      <c r="F743" s="168" t="s">
        <v>1367</v>
      </c>
      <c r="H743" s="169">
        <v>3</v>
      </c>
      <c r="I743" s="170"/>
      <c r="L743" s="165"/>
      <c r="M743" s="171"/>
      <c r="N743" s="172"/>
      <c r="O743" s="172"/>
      <c r="P743" s="172"/>
      <c r="Q743" s="172"/>
      <c r="R743" s="172"/>
      <c r="S743" s="172"/>
      <c r="T743" s="173"/>
      <c r="AT743" s="167" t="s">
        <v>167</v>
      </c>
      <c r="AU743" s="167" t="s">
        <v>85</v>
      </c>
      <c r="AV743" s="13" t="s">
        <v>85</v>
      </c>
      <c r="AW743" s="13" t="s">
        <v>32</v>
      </c>
      <c r="AX743" s="13" t="s">
        <v>76</v>
      </c>
      <c r="AY743" s="167" t="s">
        <v>159</v>
      </c>
    </row>
    <row r="744" spans="2:51" s="13" customFormat="1" ht="11.25">
      <c r="B744" s="165"/>
      <c r="D744" s="166" t="s">
        <v>167</v>
      </c>
      <c r="E744" s="167" t="s">
        <v>1</v>
      </c>
      <c r="F744" s="168" t="s">
        <v>1368</v>
      </c>
      <c r="H744" s="169">
        <v>15</v>
      </c>
      <c r="I744" s="170"/>
      <c r="L744" s="165"/>
      <c r="M744" s="171"/>
      <c r="N744" s="172"/>
      <c r="O744" s="172"/>
      <c r="P744" s="172"/>
      <c r="Q744" s="172"/>
      <c r="R744" s="172"/>
      <c r="S744" s="172"/>
      <c r="T744" s="173"/>
      <c r="AT744" s="167" t="s">
        <v>167</v>
      </c>
      <c r="AU744" s="167" t="s">
        <v>85</v>
      </c>
      <c r="AV744" s="13" t="s">
        <v>85</v>
      </c>
      <c r="AW744" s="13" t="s">
        <v>32</v>
      </c>
      <c r="AX744" s="13" t="s">
        <v>76</v>
      </c>
      <c r="AY744" s="167" t="s">
        <v>159</v>
      </c>
    </row>
    <row r="745" spans="2:51" s="13" customFormat="1" ht="11.25">
      <c r="B745" s="165"/>
      <c r="D745" s="166" t="s">
        <v>167</v>
      </c>
      <c r="E745" s="167" t="s">
        <v>1</v>
      </c>
      <c r="F745" s="168" t="s">
        <v>1369</v>
      </c>
      <c r="H745" s="169">
        <v>28.58</v>
      </c>
      <c r="I745" s="170"/>
      <c r="L745" s="165"/>
      <c r="M745" s="171"/>
      <c r="N745" s="172"/>
      <c r="O745" s="172"/>
      <c r="P745" s="172"/>
      <c r="Q745" s="172"/>
      <c r="R745" s="172"/>
      <c r="S745" s="172"/>
      <c r="T745" s="173"/>
      <c r="AT745" s="167" t="s">
        <v>167</v>
      </c>
      <c r="AU745" s="167" t="s">
        <v>85</v>
      </c>
      <c r="AV745" s="13" t="s">
        <v>85</v>
      </c>
      <c r="AW745" s="13" t="s">
        <v>32</v>
      </c>
      <c r="AX745" s="13" t="s">
        <v>76</v>
      </c>
      <c r="AY745" s="167" t="s">
        <v>159</v>
      </c>
    </row>
    <row r="746" spans="2:51" s="13" customFormat="1" ht="11.25">
      <c r="B746" s="165"/>
      <c r="D746" s="166" t="s">
        <v>167</v>
      </c>
      <c r="E746" s="167" t="s">
        <v>1</v>
      </c>
      <c r="F746" s="168" t="s">
        <v>1370</v>
      </c>
      <c r="H746" s="169">
        <v>9.3</v>
      </c>
      <c r="I746" s="170"/>
      <c r="L746" s="165"/>
      <c r="M746" s="171"/>
      <c r="N746" s="172"/>
      <c r="O746" s="172"/>
      <c r="P746" s="172"/>
      <c r="Q746" s="172"/>
      <c r="R746" s="172"/>
      <c r="S746" s="172"/>
      <c r="T746" s="173"/>
      <c r="AT746" s="167" t="s">
        <v>167</v>
      </c>
      <c r="AU746" s="167" t="s">
        <v>85</v>
      </c>
      <c r="AV746" s="13" t="s">
        <v>85</v>
      </c>
      <c r="AW746" s="13" t="s">
        <v>32</v>
      </c>
      <c r="AX746" s="13" t="s">
        <v>76</v>
      </c>
      <c r="AY746" s="167" t="s">
        <v>159</v>
      </c>
    </row>
    <row r="747" spans="2:51" s="13" customFormat="1" ht="11.25">
      <c r="B747" s="165"/>
      <c r="D747" s="166" t="s">
        <v>167</v>
      </c>
      <c r="E747" s="167" t="s">
        <v>1</v>
      </c>
      <c r="F747" s="168" t="s">
        <v>1371</v>
      </c>
      <c r="H747" s="169">
        <v>30.78</v>
      </c>
      <c r="I747" s="170"/>
      <c r="L747" s="165"/>
      <c r="M747" s="171"/>
      <c r="N747" s="172"/>
      <c r="O747" s="172"/>
      <c r="P747" s="172"/>
      <c r="Q747" s="172"/>
      <c r="R747" s="172"/>
      <c r="S747" s="172"/>
      <c r="T747" s="173"/>
      <c r="AT747" s="167" t="s">
        <v>167</v>
      </c>
      <c r="AU747" s="167" t="s">
        <v>85</v>
      </c>
      <c r="AV747" s="13" t="s">
        <v>85</v>
      </c>
      <c r="AW747" s="13" t="s">
        <v>32</v>
      </c>
      <c r="AX747" s="13" t="s">
        <v>76</v>
      </c>
      <c r="AY747" s="167" t="s">
        <v>159</v>
      </c>
    </row>
    <row r="748" spans="2:51" s="13" customFormat="1" ht="22.5">
      <c r="B748" s="165"/>
      <c r="D748" s="166" t="s">
        <v>167</v>
      </c>
      <c r="E748" s="167" t="s">
        <v>1</v>
      </c>
      <c r="F748" s="168" t="s">
        <v>1372</v>
      </c>
      <c r="H748" s="169">
        <v>105.24</v>
      </c>
      <c r="I748" s="170"/>
      <c r="L748" s="165"/>
      <c r="M748" s="171"/>
      <c r="N748" s="172"/>
      <c r="O748" s="172"/>
      <c r="P748" s="172"/>
      <c r="Q748" s="172"/>
      <c r="R748" s="172"/>
      <c r="S748" s="172"/>
      <c r="T748" s="173"/>
      <c r="AT748" s="167" t="s">
        <v>167</v>
      </c>
      <c r="AU748" s="167" t="s">
        <v>85</v>
      </c>
      <c r="AV748" s="13" t="s">
        <v>85</v>
      </c>
      <c r="AW748" s="13" t="s">
        <v>32</v>
      </c>
      <c r="AX748" s="13" t="s">
        <v>76</v>
      </c>
      <c r="AY748" s="167" t="s">
        <v>159</v>
      </c>
    </row>
    <row r="749" spans="2:51" s="13" customFormat="1" ht="22.5">
      <c r="B749" s="165"/>
      <c r="D749" s="166" t="s">
        <v>167</v>
      </c>
      <c r="E749" s="167" t="s">
        <v>1</v>
      </c>
      <c r="F749" s="168" t="s">
        <v>1373</v>
      </c>
      <c r="H749" s="169">
        <v>109.71</v>
      </c>
      <c r="I749" s="170"/>
      <c r="L749" s="165"/>
      <c r="M749" s="171"/>
      <c r="N749" s="172"/>
      <c r="O749" s="172"/>
      <c r="P749" s="172"/>
      <c r="Q749" s="172"/>
      <c r="R749" s="172"/>
      <c r="S749" s="172"/>
      <c r="T749" s="173"/>
      <c r="AT749" s="167" t="s">
        <v>167</v>
      </c>
      <c r="AU749" s="167" t="s">
        <v>85</v>
      </c>
      <c r="AV749" s="13" t="s">
        <v>85</v>
      </c>
      <c r="AW749" s="13" t="s">
        <v>32</v>
      </c>
      <c r="AX749" s="13" t="s">
        <v>76</v>
      </c>
      <c r="AY749" s="167" t="s">
        <v>159</v>
      </c>
    </row>
    <row r="750" spans="2:51" s="13" customFormat="1" ht="11.25">
      <c r="B750" s="165"/>
      <c r="D750" s="166" t="s">
        <v>167</v>
      </c>
      <c r="E750" s="167" t="s">
        <v>1</v>
      </c>
      <c r="F750" s="168" t="s">
        <v>1374</v>
      </c>
      <c r="H750" s="169">
        <v>3</v>
      </c>
      <c r="I750" s="170"/>
      <c r="L750" s="165"/>
      <c r="M750" s="171"/>
      <c r="N750" s="172"/>
      <c r="O750" s="172"/>
      <c r="P750" s="172"/>
      <c r="Q750" s="172"/>
      <c r="R750" s="172"/>
      <c r="S750" s="172"/>
      <c r="T750" s="173"/>
      <c r="AT750" s="167" t="s">
        <v>167</v>
      </c>
      <c r="AU750" s="167" t="s">
        <v>85</v>
      </c>
      <c r="AV750" s="13" t="s">
        <v>85</v>
      </c>
      <c r="AW750" s="13" t="s">
        <v>32</v>
      </c>
      <c r="AX750" s="13" t="s">
        <v>76</v>
      </c>
      <c r="AY750" s="167" t="s">
        <v>159</v>
      </c>
    </row>
    <row r="751" spans="2:51" s="13" customFormat="1" ht="11.25">
      <c r="B751" s="165"/>
      <c r="D751" s="166" t="s">
        <v>167</v>
      </c>
      <c r="E751" s="167" t="s">
        <v>1</v>
      </c>
      <c r="F751" s="168" t="s">
        <v>1375</v>
      </c>
      <c r="H751" s="169">
        <v>2.4</v>
      </c>
      <c r="I751" s="170"/>
      <c r="L751" s="165"/>
      <c r="M751" s="171"/>
      <c r="N751" s="172"/>
      <c r="O751" s="172"/>
      <c r="P751" s="172"/>
      <c r="Q751" s="172"/>
      <c r="R751" s="172"/>
      <c r="S751" s="172"/>
      <c r="T751" s="173"/>
      <c r="AT751" s="167" t="s">
        <v>167</v>
      </c>
      <c r="AU751" s="167" t="s">
        <v>85</v>
      </c>
      <c r="AV751" s="13" t="s">
        <v>85</v>
      </c>
      <c r="AW751" s="13" t="s">
        <v>32</v>
      </c>
      <c r="AX751" s="13" t="s">
        <v>76</v>
      </c>
      <c r="AY751" s="167" t="s">
        <v>159</v>
      </c>
    </row>
    <row r="752" spans="2:51" s="13" customFormat="1" ht="11.25">
      <c r="B752" s="165"/>
      <c r="D752" s="166" t="s">
        <v>167</v>
      </c>
      <c r="E752" s="167" t="s">
        <v>1</v>
      </c>
      <c r="F752" s="168" t="s">
        <v>1376</v>
      </c>
      <c r="H752" s="169">
        <v>2.4</v>
      </c>
      <c r="I752" s="170"/>
      <c r="L752" s="165"/>
      <c r="M752" s="171"/>
      <c r="N752" s="172"/>
      <c r="O752" s="172"/>
      <c r="P752" s="172"/>
      <c r="Q752" s="172"/>
      <c r="R752" s="172"/>
      <c r="S752" s="172"/>
      <c r="T752" s="173"/>
      <c r="AT752" s="167" t="s">
        <v>167</v>
      </c>
      <c r="AU752" s="167" t="s">
        <v>85</v>
      </c>
      <c r="AV752" s="13" t="s">
        <v>85</v>
      </c>
      <c r="AW752" s="13" t="s">
        <v>32</v>
      </c>
      <c r="AX752" s="13" t="s">
        <v>76</v>
      </c>
      <c r="AY752" s="167" t="s">
        <v>159</v>
      </c>
    </row>
    <row r="753" spans="2:51" s="13" customFormat="1" ht="11.25">
      <c r="B753" s="165"/>
      <c r="D753" s="166" t="s">
        <v>167</v>
      </c>
      <c r="E753" s="167" t="s">
        <v>1</v>
      </c>
      <c r="F753" s="168" t="s">
        <v>1377</v>
      </c>
      <c r="H753" s="169">
        <v>15</v>
      </c>
      <c r="I753" s="170"/>
      <c r="L753" s="165"/>
      <c r="M753" s="171"/>
      <c r="N753" s="172"/>
      <c r="O753" s="172"/>
      <c r="P753" s="172"/>
      <c r="Q753" s="172"/>
      <c r="R753" s="172"/>
      <c r="S753" s="172"/>
      <c r="T753" s="173"/>
      <c r="AT753" s="167" t="s">
        <v>167</v>
      </c>
      <c r="AU753" s="167" t="s">
        <v>85</v>
      </c>
      <c r="AV753" s="13" t="s">
        <v>85</v>
      </c>
      <c r="AW753" s="13" t="s">
        <v>32</v>
      </c>
      <c r="AX753" s="13" t="s">
        <v>76</v>
      </c>
      <c r="AY753" s="167" t="s">
        <v>159</v>
      </c>
    </row>
    <row r="754" spans="2:51" s="13" customFormat="1" ht="11.25">
      <c r="B754" s="165"/>
      <c r="D754" s="166" t="s">
        <v>167</v>
      </c>
      <c r="E754" s="167" t="s">
        <v>1</v>
      </c>
      <c r="F754" s="168" t="s">
        <v>1378</v>
      </c>
      <c r="H754" s="169">
        <v>68.2</v>
      </c>
      <c r="I754" s="170"/>
      <c r="L754" s="165"/>
      <c r="M754" s="171"/>
      <c r="N754" s="172"/>
      <c r="O754" s="172"/>
      <c r="P754" s="172"/>
      <c r="Q754" s="172"/>
      <c r="R754" s="172"/>
      <c r="S754" s="172"/>
      <c r="T754" s="173"/>
      <c r="AT754" s="167" t="s">
        <v>167</v>
      </c>
      <c r="AU754" s="167" t="s">
        <v>85</v>
      </c>
      <c r="AV754" s="13" t="s">
        <v>85</v>
      </c>
      <c r="AW754" s="13" t="s">
        <v>32</v>
      </c>
      <c r="AX754" s="13" t="s">
        <v>76</v>
      </c>
      <c r="AY754" s="167" t="s">
        <v>159</v>
      </c>
    </row>
    <row r="755" spans="2:51" s="13" customFormat="1" ht="11.25">
      <c r="B755" s="165"/>
      <c r="D755" s="166" t="s">
        <v>167</v>
      </c>
      <c r="E755" s="167" t="s">
        <v>1</v>
      </c>
      <c r="F755" s="168" t="s">
        <v>1379</v>
      </c>
      <c r="H755" s="169">
        <v>32.34</v>
      </c>
      <c r="I755" s="170"/>
      <c r="L755" s="165"/>
      <c r="M755" s="171"/>
      <c r="N755" s="172"/>
      <c r="O755" s="172"/>
      <c r="P755" s="172"/>
      <c r="Q755" s="172"/>
      <c r="R755" s="172"/>
      <c r="S755" s="172"/>
      <c r="T755" s="173"/>
      <c r="AT755" s="167" t="s">
        <v>167</v>
      </c>
      <c r="AU755" s="167" t="s">
        <v>85</v>
      </c>
      <c r="AV755" s="13" t="s">
        <v>85</v>
      </c>
      <c r="AW755" s="13" t="s">
        <v>32</v>
      </c>
      <c r="AX755" s="13" t="s">
        <v>76</v>
      </c>
      <c r="AY755" s="167" t="s">
        <v>159</v>
      </c>
    </row>
    <row r="756" spans="2:51" s="13" customFormat="1" ht="11.25">
      <c r="B756" s="165"/>
      <c r="D756" s="166" t="s">
        <v>167</v>
      </c>
      <c r="E756" s="167" t="s">
        <v>1</v>
      </c>
      <c r="F756" s="168" t="s">
        <v>1380</v>
      </c>
      <c r="H756" s="169">
        <v>8</v>
      </c>
      <c r="I756" s="170"/>
      <c r="L756" s="165"/>
      <c r="M756" s="171"/>
      <c r="N756" s="172"/>
      <c r="O756" s="172"/>
      <c r="P756" s="172"/>
      <c r="Q756" s="172"/>
      <c r="R756" s="172"/>
      <c r="S756" s="172"/>
      <c r="T756" s="173"/>
      <c r="AT756" s="167" t="s">
        <v>167</v>
      </c>
      <c r="AU756" s="167" t="s">
        <v>85</v>
      </c>
      <c r="AV756" s="13" t="s">
        <v>85</v>
      </c>
      <c r="AW756" s="13" t="s">
        <v>32</v>
      </c>
      <c r="AX756" s="13" t="s">
        <v>76</v>
      </c>
      <c r="AY756" s="167" t="s">
        <v>159</v>
      </c>
    </row>
    <row r="757" spans="2:51" s="13" customFormat="1" ht="22.5">
      <c r="B757" s="165"/>
      <c r="D757" s="166" t="s">
        <v>167</v>
      </c>
      <c r="E757" s="167" t="s">
        <v>1</v>
      </c>
      <c r="F757" s="168" t="s">
        <v>1381</v>
      </c>
      <c r="H757" s="169">
        <v>58.78</v>
      </c>
      <c r="I757" s="170"/>
      <c r="L757" s="165"/>
      <c r="M757" s="171"/>
      <c r="N757" s="172"/>
      <c r="O757" s="172"/>
      <c r="P757" s="172"/>
      <c r="Q757" s="172"/>
      <c r="R757" s="172"/>
      <c r="S757" s="172"/>
      <c r="T757" s="173"/>
      <c r="AT757" s="167" t="s">
        <v>167</v>
      </c>
      <c r="AU757" s="167" t="s">
        <v>85</v>
      </c>
      <c r="AV757" s="13" t="s">
        <v>85</v>
      </c>
      <c r="AW757" s="13" t="s">
        <v>32</v>
      </c>
      <c r="AX757" s="13" t="s">
        <v>76</v>
      </c>
      <c r="AY757" s="167" t="s">
        <v>159</v>
      </c>
    </row>
    <row r="758" spans="2:51" s="14" customFormat="1" ht="11.25">
      <c r="B758" s="174"/>
      <c r="D758" s="166" t="s">
        <v>167</v>
      </c>
      <c r="E758" s="175" t="s">
        <v>1</v>
      </c>
      <c r="F758" s="176" t="s">
        <v>227</v>
      </c>
      <c r="H758" s="177">
        <v>706.36</v>
      </c>
      <c r="I758" s="178"/>
      <c r="L758" s="174"/>
      <c r="M758" s="179"/>
      <c r="N758" s="180"/>
      <c r="O758" s="180"/>
      <c r="P758" s="180"/>
      <c r="Q758" s="180"/>
      <c r="R758" s="180"/>
      <c r="S758" s="180"/>
      <c r="T758" s="181"/>
      <c r="AT758" s="175" t="s">
        <v>167</v>
      </c>
      <c r="AU758" s="175" t="s">
        <v>85</v>
      </c>
      <c r="AV758" s="14" t="s">
        <v>165</v>
      </c>
      <c r="AW758" s="14" t="s">
        <v>32</v>
      </c>
      <c r="AX758" s="14" t="s">
        <v>83</v>
      </c>
      <c r="AY758" s="175" t="s">
        <v>159</v>
      </c>
    </row>
    <row r="759" spans="1:65" s="2" customFormat="1" ht="24.2" customHeight="1">
      <c r="A759" s="33"/>
      <c r="B759" s="150"/>
      <c r="C759" s="191" t="s">
        <v>1382</v>
      </c>
      <c r="D759" s="191" t="s">
        <v>581</v>
      </c>
      <c r="E759" s="192" t="s">
        <v>1383</v>
      </c>
      <c r="F759" s="193" t="s">
        <v>1384</v>
      </c>
      <c r="G759" s="194" t="s">
        <v>190</v>
      </c>
      <c r="H759" s="195">
        <v>741.678</v>
      </c>
      <c r="I759" s="196"/>
      <c r="J759" s="197">
        <f>ROUND(I759*H759,2)</f>
        <v>0</v>
      </c>
      <c r="K759" s="198"/>
      <c r="L759" s="199"/>
      <c r="M759" s="200" t="s">
        <v>1</v>
      </c>
      <c r="N759" s="201" t="s">
        <v>41</v>
      </c>
      <c r="O759" s="59"/>
      <c r="P759" s="161">
        <f>O759*H759</f>
        <v>0</v>
      </c>
      <c r="Q759" s="161">
        <v>0.0001</v>
      </c>
      <c r="R759" s="161">
        <f>Q759*H759</f>
        <v>0.0741678</v>
      </c>
      <c r="S759" s="161">
        <v>0</v>
      </c>
      <c r="T759" s="162">
        <f>S759*H759</f>
        <v>0</v>
      </c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R759" s="163" t="s">
        <v>193</v>
      </c>
      <c r="AT759" s="163" t="s">
        <v>581</v>
      </c>
      <c r="AU759" s="163" t="s">
        <v>85</v>
      </c>
      <c r="AY759" s="18" t="s">
        <v>159</v>
      </c>
      <c r="BE759" s="164">
        <f>IF(N759="základní",J759,0)</f>
        <v>0</v>
      </c>
      <c r="BF759" s="164">
        <f>IF(N759="snížená",J759,0)</f>
        <v>0</v>
      </c>
      <c r="BG759" s="164">
        <f>IF(N759="zákl. přenesená",J759,0)</f>
        <v>0</v>
      </c>
      <c r="BH759" s="164">
        <f>IF(N759="sníž. přenesená",J759,0)</f>
        <v>0</v>
      </c>
      <c r="BI759" s="164">
        <f>IF(N759="nulová",J759,0)</f>
        <v>0</v>
      </c>
      <c r="BJ759" s="18" t="s">
        <v>83</v>
      </c>
      <c r="BK759" s="164">
        <f>ROUND(I759*H759,2)</f>
        <v>0</v>
      </c>
      <c r="BL759" s="18" t="s">
        <v>165</v>
      </c>
      <c r="BM759" s="163" t="s">
        <v>1385</v>
      </c>
    </row>
    <row r="760" spans="2:51" s="13" customFormat="1" ht="11.25">
      <c r="B760" s="165"/>
      <c r="D760" s="166" t="s">
        <v>167</v>
      </c>
      <c r="F760" s="168" t="s">
        <v>1386</v>
      </c>
      <c r="H760" s="169">
        <v>741.678</v>
      </c>
      <c r="I760" s="170"/>
      <c r="L760" s="165"/>
      <c r="M760" s="171"/>
      <c r="N760" s="172"/>
      <c r="O760" s="172"/>
      <c r="P760" s="172"/>
      <c r="Q760" s="172"/>
      <c r="R760" s="172"/>
      <c r="S760" s="172"/>
      <c r="T760" s="173"/>
      <c r="AT760" s="167" t="s">
        <v>167</v>
      </c>
      <c r="AU760" s="167" t="s">
        <v>85</v>
      </c>
      <c r="AV760" s="13" t="s">
        <v>85</v>
      </c>
      <c r="AW760" s="13" t="s">
        <v>3</v>
      </c>
      <c r="AX760" s="13" t="s">
        <v>83</v>
      </c>
      <c r="AY760" s="167" t="s">
        <v>159</v>
      </c>
    </row>
    <row r="761" spans="1:65" s="2" customFormat="1" ht="24.2" customHeight="1">
      <c r="A761" s="33"/>
      <c r="B761" s="150"/>
      <c r="C761" s="151" t="s">
        <v>1387</v>
      </c>
      <c r="D761" s="151" t="s">
        <v>161</v>
      </c>
      <c r="E761" s="152" t="s">
        <v>1388</v>
      </c>
      <c r="F761" s="153" t="s">
        <v>1389</v>
      </c>
      <c r="G761" s="154" t="s">
        <v>190</v>
      </c>
      <c r="H761" s="155">
        <v>210.56</v>
      </c>
      <c r="I761" s="156"/>
      <c r="J761" s="157">
        <f>ROUND(I761*H761,2)</f>
        <v>0</v>
      </c>
      <c r="K761" s="158"/>
      <c r="L761" s="34"/>
      <c r="M761" s="159" t="s">
        <v>1</v>
      </c>
      <c r="N761" s="160" t="s">
        <v>41</v>
      </c>
      <c r="O761" s="59"/>
      <c r="P761" s="161">
        <f>O761*H761</f>
        <v>0</v>
      </c>
      <c r="Q761" s="161">
        <v>0</v>
      </c>
      <c r="R761" s="161">
        <f>Q761*H761</f>
        <v>0</v>
      </c>
      <c r="S761" s="161">
        <v>0</v>
      </c>
      <c r="T761" s="162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63" t="s">
        <v>165</v>
      </c>
      <c r="AT761" s="163" t="s">
        <v>161</v>
      </c>
      <c r="AU761" s="163" t="s">
        <v>85</v>
      </c>
      <c r="AY761" s="18" t="s">
        <v>159</v>
      </c>
      <c r="BE761" s="164">
        <f>IF(N761="základní",J761,0)</f>
        <v>0</v>
      </c>
      <c r="BF761" s="164">
        <f>IF(N761="snížená",J761,0)</f>
        <v>0</v>
      </c>
      <c r="BG761" s="164">
        <f>IF(N761="zákl. přenesená",J761,0)</f>
        <v>0</v>
      </c>
      <c r="BH761" s="164">
        <f>IF(N761="sníž. přenesená",J761,0)</f>
        <v>0</v>
      </c>
      <c r="BI761" s="164">
        <f>IF(N761="nulová",J761,0)</f>
        <v>0</v>
      </c>
      <c r="BJ761" s="18" t="s">
        <v>83</v>
      </c>
      <c r="BK761" s="164">
        <f>ROUND(I761*H761,2)</f>
        <v>0</v>
      </c>
      <c r="BL761" s="18" t="s">
        <v>165</v>
      </c>
      <c r="BM761" s="163" t="s">
        <v>1390</v>
      </c>
    </row>
    <row r="762" spans="2:51" s="13" customFormat="1" ht="11.25">
      <c r="B762" s="165"/>
      <c r="D762" s="166" t="s">
        <v>167</v>
      </c>
      <c r="E762" s="167" t="s">
        <v>1</v>
      </c>
      <c r="F762" s="168" t="s">
        <v>1391</v>
      </c>
      <c r="H762" s="169">
        <v>9.82</v>
      </c>
      <c r="I762" s="170"/>
      <c r="L762" s="165"/>
      <c r="M762" s="171"/>
      <c r="N762" s="172"/>
      <c r="O762" s="172"/>
      <c r="P762" s="172"/>
      <c r="Q762" s="172"/>
      <c r="R762" s="172"/>
      <c r="S762" s="172"/>
      <c r="T762" s="173"/>
      <c r="AT762" s="167" t="s">
        <v>167</v>
      </c>
      <c r="AU762" s="167" t="s">
        <v>85</v>
      </c>
      <c r="AV762" s="13" t="s">
        <v>85</v>
      </c>
      <c r="AW762" s="13" t="s">
        <v>32</v>
      </c>
      <c r="AX762" s="13" t="s">
        <v>76</v>
      </c>
      <c r="AY762" s="167" t="s">
        <v>159</v>
      </c>
    </row>
    <row r="763" spans="2:51" s="13" customFormat="1" ht="11.25">
      <c r="B763" s="165"/>
      <c r="D763" s="166" t="s">
        <v>167</v>
      </c>
      <c r="E763" s="167" t="s">
        <v>1</v>
      </c>
      <c r="F763" s="168" t="s">
        <v>1392</v>
      </c>
      <c r="H763" s="169">
        <v>23.62</v>
      </c>
      <c r="I763" s="170"/>
      <c r="L763" s="165"/>
      <c r="M763" s="171"/>
      <c r="N763" s="172"/>
      <c r="O763" s="172"/>
      <c r="P763" s="172"/>
      <c r="Q763" s="172"/>
      <c r="R763" s="172"/>
      <c r="S763" s="172"/>
      <c r="T763" s="173"/>
      <c r="AT763" s="167" t="s">
        <v>167</v>
      </c>
      <c r="AU763" s="167" t="s">
        <v>85</v>
      </c>
      <c r="AV763" s="13" t="s">
        <v>85</v>
      </c>
      <c r="AW763" s="13" t="s">
        <v>32</v>
      </c>
      <c r="AX763" s="13" t="s">
        <v>76</v>
      </c>
      <c r="AY763" s="167" t="s">
        <v>159</v>
      </c>
    </row>
    <row r="764" spans="2:51" s="13" customFormat="1" ht="11.25">
      <c r="B764" s="165"/>
      <c r="D764" s="166" t="s">
        <v>167</v>
      </c>
      <c r="E764" s="167" t="s">
        <v>1</v>
      </c>
      <c r="F764" s="168" t="s">
        <v>1393</v>
      </c>
      <c r="H764" s="169">
        <v>18.71</v>
      </c>
      <c r="I764" s="170"/>
      <c r="L764" s="165"/>
      <c r="M764" s="171"/>
      <c r="N764" s="172"/>
      <c r="O764" s="172"/>
      <c r="P764" s="172"/>
      <c r="Q764" s="172"/>
      <c r="R764" s="172"/>
      <c r="S764" s="172"/>
      <c r="T764" s="173"/>
      <c r="AT764" s="167" t="s">
        <v>167</v>
      </c>
      <c r="AU764" s="167" t="s">
        <v>85</v>
      </c>
      <c r="AV764" s="13" t="s">
        <v>85</v>
      </c>
      <c r="AW764" s="13" t="s">
        <v>32</v>
      </c>
      <c r="AX764" s="13" t="s">
        <v>76</v>
      </c>
      <c r="AY764" s="167" t="s">
        <v>159</v>
      </c>
    </row>
    <row r="765" spans="2:51" s="13" customFormat="1" ht="11.25">
      <c r="B765" s="165"/>
      <c r="D765" s="166" t="s">
        <v>167</v>
      </c>
      <c r="E765" s="167" t="s">
        <v>1</v>
      </c>
      <c r="F765" s="168" t="s">
        <v>1394</v>
      </c>
      <c r="H765" s="169">
        <v>7.12</v>
      </c>
      <c r="I765" s="170"/>
      <c r="L765" s="165"/>
      <c r="M765" s="171"/>
      <c r="N765" s="172"/>
      <c r="O765" s="172"/>
      <c r="P765" s="172"/>
      <c r="Q765" s="172"/>
      <c r="R765" s="172"/>
      <c r="S765" s="172"/>
      <c r="T765" s="173"/>
      <c r="AT765" s="167" t="s">
        <v>167</v>
      </c>
      <c r="AU765" s="167" t="s">
        <v>85</v>
      </c>
      <c r="AV765" s="13" t="s">
        <v>85</v>
      </c>
      <c r="AW765" s="13" t="s">
        <v>32</v>
      </c>
      <c r="AX765" s="13" t="s">
        <v>76</v>
      </c>
      <c r="AY765" s="167" t="s">
        <v>159</v>
      </c>
    </row>
    <row r="766" spans="2:51" s="13" customFormat="1" ht="11.25">
      <c r="B766" s="165"/>
      <c r="D766" s="166" t="s">
        <v>167</v>
      </c>
      <c r="E766" s="167" t="s">
        <v>1</v>
      </c>
      <c r="F766" s="168" t="s">
        <v>1395</v>
      </c>
      <c r="H766" s="169">
        <v>4.92</v>
      </c>
      <c r="I766" s="170"/>
      <c r="L766" s="165"/>
      <c r="M766" s="171"/>
      <c r="N766" s="172"/>
      <c r="O766" s="172"/>
      <c r="P766" s="172"/>
      <c r="Q766" s="172"/>
      <c r="R766" s="172"/>
      <c r="S766" s="172"/>
      <c r="T766" s="173"/>
      <c r="AT766" s="167" t="s">
        <v>167</v>
      </c>
      <c r="AU766" s="167" t="s">
        <v>85</v>
      </c>
      <c r="AV766" s="13" t="s">
        <v>85</v>
      </c>
      <c r="AW766" s="13" t="s">
        <v>32</v>
      </c>
      <c r="AX766" s="13" t="s">
        <v>76</v>
      </c>
      <c r="AY766" s="167" t="s">
        <v>159</v>
      </c>
    </row>
    <row r="767" spans="2:51" s="13" customFormat="1" ht="11.25">
      <c r="B767" s="165"/>
      <c r="D767" s="166" t="s">
        <v>167</v>
      </c>
      <c r="E767" s="167" t="s">
        <v>1</v>
      </c>
      <c r="F767" s="168" t="s">
        <v>1396</v>
      </c>
      <c r="H767" s="169">
        <v>11.58</v>
      </c>
      <c r="I767" s="170"/>
      <c r="L767" s="165"/>
      <c r="M767" s="171"/>
      <c r="N767" s="172"/>
      <c r="O767" s="172"/>
      <c r="P767" s="172"/>
      <c r="Q767" s="172"/>
      <c r="R767" s="172"/>
      <c r="S767" s="172"/>
      <c r="T767" s="173"/>
      <c r="AT767" s="167" t="s">
        <v>167</v>
      </c>
      <c r="AU767" s="167" t="s">
        <v>85</v>
      </c>
      <c r="AV767" s="13" t="s">
        <v>85</v>
      </c>
      <c r="AW767" s="13" t="s">
        <v>32</v>
      </c>
      <c r="AX767" s="13" t="s">
        <v>76</v>
      </c>
      <c r="AY767" s="167" t="s">
        <v>159</v>
      </c>
    </row>
    <row r="768" spans="2:51" s="13" customFormat="1" ht="11.25">
      <c r="B768" s="165"/>
      <c r="D768" s="166" t="s">
        <v>167</v>
      </c>
      <c r="E768" s="167" t="s">
        <v>1</v>
      </c>
      <c r="F768" s="168" t="s">
        <v>1397</v>
      </c>
      <c r="H768" s="169">
        <v>15.08</v>
      </c>
      <c r="I768" s="170"/>
      <c r="L768" s="165"/>
      <c r="M768" s="171"/>
      <c r="N768" s="172"/>
      <c r="O768" s="172"/>
      <c r="P768" s="172"/>
      <c r="Q768" s="172"/>
      <c r="R768" s="172"/>
      <c r="S768" s="172"/>
      <c r="T768" s="173"/>
      <c r="AT768" s="167" t="s">
        <v>167</v>
      </c>
      <c r="AU768" s="167" t="s">
        <v>85</v>
      </c>
      <c r="AV768" s="13" t="s">
        <v>85</v>
      </c>
      <c r="AW768" s="13" t="s">
        <v>32</v>
      </c>
      <c r="AX768" s="13" t="s">
        <v>76</v>
      </c>
      <c r="AY768" s="167" t="s">
        <v>159</v>
      </c>
    </row>
    <row r="769" spans="2:51" s="13" customFormat="1" ht="11.25">
      <c r="B769" s="165"/>
      <c r="D769" s="166" t="s">
        <v>167</v>
      </c>
      <c r="E769" s="167" t="s">
        <v>1</v>
      </c>
      <c r="F769" s="168" t="s">
        <v>1398</v>
      </c>
      <c r="H769" s="169">
        <v>51.14</v>
      </c>
      <c r="I769" s="170"/>
      <c r="L769" s="165"/>
      <c r="M769" s="171"/>
      <c r="N769" s="172"/>
      <c r="O769" s="172"/>
      <c r="P769" s="172"/>
      <c r="Q769" s="172"/>
      <c r="R769" s="172"/>
      <c r="S769" s="172"/>
      <c r="T769" s="173"/>
      <c r="AT769" s="167" t="s">
        <v>167</v>
      </c>
      <c r="AU769" s="167" t="s">
        <v>85</v>
      </c>
      <c r="AV769" s="13" t="s">
        <v>85</v>
      </c>
      <c r="AW769" s="13" t="s">
        <v>32</v>
      </c>
      <c r="AX769" s="13" t="s">
        <v>76</v>
      </c>
      <c r="AY769" s="167" t="s">
        <v>159</v>
      </c>
    </row>
    <row r="770" spans="2:51" s="13" customFormat="1" ht="11.25">
      <c r="B770" s="165"/>
      <c r="D770" s="166" t="s">
        <v>167</v>
      </c>
      <c r="E770" s="167" t="s">
        <v>1</v>
      </c>
      <c r="F770" s="168" t="s">
        <v>1399</v>
      </c>
      <c r="H770" s="169">
        <v>45.57</v>
      </c>
      <c r="I770" s="170"/>
      <c r="L770" s="165"/>
      <c r="M770" s="171"/>
      <c r="N770" s="172"/>
      <c r="O770" s="172"/>
      <c r="P770" s="172"/>
      <c r="Q770" s="172"/>
      <c r="R770" s="172"/>
      <c r="S770" s="172"/>
      <c r="T770" s="173"/>
      <c r="AT770" s="167" t="s">
        <v>167</v>
      </c>
      <c r="AU770" s="167" t="s">
        <v>85</v>
      </c>
      <c r="AV770" s="13" t="s">
        <v>85</v>
      </c>
      <c r="AW770" s="13" t="s">
        <v>32</v>
      </c>
      <c r="AX770" s="13" t="s">
        <v>76</v>
      </c>
      <c r="AY770" s="167" t="s">
        <v>159</v>
      </c>
    </row>
    <row r="771" spans="2:51" s="13" customFormat="1" ht="11.25">
      <c r="B771" s="165"/>
      <c r="D771" s="166" t="s">
        <v>167</v>
      </c>
      <c r="E771" s="167" t="s">
        <v>1</v>
      </c>
      <c r="F771" s="168" t="s">
        <v>1400</v>
      </c>
      <c r="H771" s="169">
        <v>23</v>
      </c>
      <c r="I771" s="170"/>
      <c r="L771" s="165"/>
      <c r="M771" s="171"/>
      <c r="N771" s="172"/>
      <c r="O771" s="172"/>
      <c r="P771" s="172"/>
      <c r="Q771" s="172"/>
      <c r="R771" s="172"/>
      <c r="S771" s="172"/>
      <c r="T771" s="173"/>
      <c r="AT771" s="167" t="s">
        <v>167</v>
      </c>
      <c r="AU771" s="167" t="s">
        <v>85</v>
      </c>
      <c r="AV771" s="13" t="s">
        <v>85</v>
      </c>
      <c r="AW771" s="13" t="s">
        <v>32</v>
      </c>
      <c r="AX771" s="13" t="s">
        <v>76</v>
      </c>
      <c r="AY771" s="167" t="s">
        <v>159</v>
      </c>
    </row>
    <row r="772" spans="2:51" s="14" customFormat="1" ht="11.25">
      <c r="B772" s="174"/>
      <c r="D772" s="166" t="s">
        <v>167</v>
      </c>
      <c r="E772" s="175" t="s">
        <v>1</v>
      </c>
      <c r="F772" s="176" t="s">
        <v>227</v>
      </c>
      <c r="H772" s="177">
        <v>210.56</v>
      </c>
      <c r="I772" s="178"/>
      <c r="L772" s="174"/>
      <c r="M772" s="179"/>
      <c r="N772" s="180"/>
      <c r="O772" s="180"/>
      <c r="P772" s="180"/>
      <c r="Q772" s="180"/>
      <c r="R772" s="180"/>
      <c r="S772" s="180"/>
      <c r="T772" s="181"/>
      <c r="AT772" s="175" t="s">
        <v>167</v>
      </c>
      <c r="AU772" s="175" t="s">
        <v>85</v>
      </c>
      <c r="AV772" s="14" t="s">
        <v>165</v>
      </c>
      <c r="AW772" s="14" t="s">
        <v>32</v>
      </c>
      <c r="AX772" s="14" t="s">
        <v>83</v>
      </c>
      <c r="AY772" s="175" t="s">
        <v>159</v>
      </c>
    </row>
    <row r="773" spans="1:65" s="2" customFormat="1" ht="16.5" customHeight="1">
      <c r="A773" s="33"/>
      <c r="B773" s="150"/>
      <c r="C773" s="191" t="s">
        <v>1401</v>
      </c>
      <c r="D773" s="191" t="s">
        <v>581</v>
      </c>
      <c r="E773" s="192" t="s">
        <v>1402</v>
      </c>
      <c r="F773" s="193" t="s">
        <v>1403</v>
      </c>
      <c r="G773" s="194" t="s">
        <v>190</v>
      </c>
      <c r="H773" s="195">
        <v>221.088</v>
      </c>
      <c r="I773" s="196"/>
      <c r="J773" s="197">
        <f>ROUND(I773*H773,2)</f>
        <v>0</v>
      </c>
      <c r="K773" s="198"/>
      <c r="L773" s="199"/>
      <c r="M773" s="200" t="s">
        <v>1</v>
      </c>
      <c r="N773" s="201" t="s">
        <v>41</v>
      </c>
      <c r="O773" s="59"/>
      <c r="P773" s="161">
        <f>O773*H773</f>
        <v>0</v>
      </c>
      <c r="Q773" s="161">
        <v>0.0003</v>
      </c>
      <c r="R773" s="161">
        <f>Q773*H773</f>
        <v>0.0663264</v>
      </c>
      <c r="S773" s="161">
        <v>0</v>
      </c>
      <c r="T773" s="162">
        <f>S773*H773</f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163" t="s">
        <v>193</v>
      </c>
      <c r="AT773" s="163" t="s">
        <v>581</v>
      </c>
      <c r="AU773" s="163" t="s">
        <v>85</v>
      </c>
      <c r="AY773" s="18" t="s">
        <v>159</v>
      </c>
      <c r="BE773" s="164">
        <f>IF(N773="základní",J773,0)</f>
        <v>0</v>
      </c>
      <c r="BF773" s="164">
        <f>IF(N773="snížená",J773,0)</f>
        <v>0</v>
      </c>
      <c r="BG773" s="164">
        <f>IF(N773="zákl. přenesená",J773,0)</f>
        <v>0</v>
      </c>
      <c r="BH773" s="164">
        <f>IF(N773="sníž. přenesená",J773,0)</f>
        <v>0</v>
      </c>
      <c r="BI773" s="164">
        <f>IF(N773="nulová",J773,0)</f>
        <v>0</v>
      </c>
      <c r="BJ773" s="18" t="s">
        <v>83</v>
      </c>
      <c r="BK773" s="164">
        <f>ROUND(I773*H773,2)</f>
        <v>0</v>
      </c>
      <c r="BL773" s="18" t="s">
        <v>165</v>
      </c>
      <c r="BM773" s="163" t="s">
        <v>1404</v>
      </c>
    </row>
    <row r="774" spans="2:51" s="13" customFormat="1" ht="11.25">
      <c r="B774" s="165"/>
      <c r="D774" s="166" t="s">
        <v>167</v>
      </c>
      <c r="F774" s="168" t="s">
        <v>1405</v>
      </c>
      <c r="H774" s="169">
        <v>221.088</v>
      </c>
      <c r="I774" s="170"/>
      <c r="L774" s="165"/>
      <c r="M774" s="171"/>
      <c r="N774" s="172"/>
      <c r="O774" s="172"/>
      <c r="P774" s="172"/>
      <c r="Q774" s="172"/>
      <c r="R774" s="172"/>
      <c r="S774" s="172"/>
      <c r="T774" s="173"/>
      <c r="AT774" s="167" t="s">
        <v>167</v>
      </c>
      <c r="AU774" s="167" t="s">
        <v>85</v>
      </c>
      <c r="AV774" s="13" t="s">
        <v>85</v>
      </c>
      <c r="AW774" s="13" t="s">
        <v>3</v>
      </c>
      <c r="AX774" s="13" t="s">
        <v>83</v>
      </c>
      <c r="AY774" s="167" t="s">
        <v>159</v>
      </c>
    </row>
    <row r="775" spans="1:65" s="2" customFormat="1" ht="24.2" customHeight="1">
      <c r="A775" s="33"/>
      <c r="B775" s="150"/>
      <c r="C775" s="151" t="s">
        <v>1406</v>
      </c>
      <c r="D775" s="151" t="s">
        <v>161</v>
      </c>
      <c r="E775" s="152" t="s">
        <v>1407</v>
      </c>
      <c r="F775" s="153" t="s">
        <v>1408</v>
      </c>
      <c r="G775" s="154" t="s">
        <v>164</v>
      </c>
      <c r="H775" s="155">
        <v>593.406</v>
      </c>
      <c r="I775" s="156"/>
      <c r="J775" s="157">
        <f>ROUND(I775*H775,2)</f>
        <v>0</v>
      </c>
      <c r="K775" s="158"/>
      <c r="L775" s="34"/>
      <c r="M775" s="159" t="s">
        <v>1</v>
      </c>
      <c r="N775" s="160" t="s">
        <v>41</v>
      </c>
      <c r="O775" s="59"/>
      <c r="P775" s="161">
        <f>O775*H775</f>
        <v>0</v>
      </c>
      <c r="Q775" s="161">
        <v>0.0003</v>
      </c>
      <c r="R775" s="161">
        <f>Q775*H775</f>
        <v>0.17802179999999998</v>
      </c>
      <c r="S775" s="161">
        <v>0</v>
      </c>
      <c r="T775" s="162">
        <f>S775*H775</f>
        <v>0</v>
      </c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R775" s="163" t="s">
        <v>165</v>
      </c>
      <c r="AT775" s="163" t="s">
        <v>161</v>
      </c>
      <c r="AU775" s="163" t="s">
        <v>85</v>
      </c>
      <c r="AY775" s="18" t="s">
        <v>159</v>
      </c>
      <c r="BE775" s="164">
        <f>IF(N775="základní",J775,0)</f>
        <v>0</v>
      </c>
      <c r="BF775" s="164">
        <f>IF(N775="snížená",J775,0)</f>
        <v>0</v>
      </c>
      <c r="BG775" s="164">
        <f>IF(N775="zákl. přenesená",J775,0)</f>
        <v>0</v>
      </c>
      <c r="BH775" s="164">
        <f>IF(N775="sníž. přenesená",J775,0)</f>
        <v>0</v>
      </c>
      <c r="BI775" s="164">
        <f>IF(N775="nulová",J775,0)</f>
        <v>0</v>
      </c>
      <c r="BJ775" s="18" t="s">
        <v>83</v>
      </c>
      <c r="BK775" s="164">
        <f>ROUND(I775*H775,2)</f>
        <v>0</v>
      </c>
      <c r="BL775" s="18" t="s">
        <v>165</v>
      </c>
      <c r="BM775" s="163" t="s">
        <v>1409</v>
      </c>
    </row>
    <row r="776" spans="2:51" s="13" customFormat="1" ht="11.25">
      <c r="B776" s="165"/>
      <c r="D776" s="166" t="s">
        <v>167</v>
      </c>
      <c r="E776" s="167" t="s">
        <v>1</v>
      </c>
      <c r="F776" s="168" t="s">
        <v>1410</v>
      </c>
      <c r="H776" s="169">
        <v>554.28</v>
      </c>
      <c r="I776" s="170"/>
      <c r="L776" s="165"/>
      <c r="M776" s="171"/>
      <c r="N776" s="172"/>
      <c r="O776" s="172"/>
      <c r="P776" s="172"/>
      <c r="Q776" s="172"/>
      <c r="R776" s="172"/>
      <c r="S776" s="172"/>
      <c r="T776" s="173"/>
      <c r="AT776" s="167" t="s">
        <v>167</v>
      </c>
      <c r="AU776" s="167" t="s">
        <v>85</v>
      </c>
      <c r="AV776" s="13" t="s">
        <v>85</v>
      </c>
      <c r="AW776" s="13" t="s">
        <v>32</v>
      </c>
      <c r="AX776" s="13" t="s">
        <v>76</v>
      </c>
      <c r="AY776" s="167" t="s">
        <v>159</v>
      </c>
    </row>
    <row r="777" spans="2:51" s="15" customFormat="1" ht="11.25">
      <c r="B777" s="202"/>
      <c r="D777" s="166" t="s">
        <v>167</v>
      </c>
      <c r="E777" s="203" t="s">
        <v>1</v>
      </c>
      <c r="F777" s="204" t="s">
        <v>1411</v>
      </c>
      <c r="H777" s="203" t="s">
        <v>1</v>
      </c>
      <c r="I777" s="205"/>
      <c r="L777" s="202"/>
      <c r="M777" s="206"/>
      <c r="N777" s="207"/>
      <c r="O777" s="207"/>
      <c r="P777" s="207"/>
      <c r="Q777" s="207"/>
      <c r="R777" s="207"/>
      <c r="S777" s="207"/>
      <c r="T777" s="208"/>
      <c r="AT777" s="203" t="s">
        <v>167</v>
      </c>
      <c r="AU777" s="203" t="s">
        <v>85</v>
      </c>
      <c r="AV777" s="15" t="s">
        <v>83</v>
      </c>
      <c r="AW777" s="15" t="s">
        <v>32</v>
      </c>
      <c r="AX777" s="15" t="s">
        <v>76</v>
      </c>
      <c r="AY777" s="203" t="s">
        <v>159</v>
      </c>
    </row>
    <row r="778" spans="2:51" s="13" customFormat="1" ht="22.5">
      <c r="B778" s="165"/>
      <c r="D778" s="166" t="s">
        <v>167</v>
      </c>
      <c r="E778" s="167" t="s">
        <v>1</v>
      </c>
      <c r="F778" s="168" t="s">
        <v>1412</v>
      </c>
      <c r="H778" s="169">
        <v>21.866</v>
      </c>
      <c r="I778" s="170"/>
      <c r="L778" s="165"/>
      <c r="M778" s="171"/>
      <c r="N778" s="172"/>
      <c r="O778" s="172"/>
      <c r="P778" s="172"/>
      <c r="Q778" s="172"/>
      <c r="R778" s="172"/>
      <c r="S778" s="172"/>
      <c r="T778" s="173"/>
      <c r="AT778" s="167" t="s">
        <v>167</v>
      </c>
      <c r="AU778" s="167" t="s">
        <v>85</v>
      </c>
      <c r="AV778" s="13" t="s">
        <v>85</v>
      </c>
      <c r="AW778" s="13" t="s">
        <v>32</v>
      </c>
      <c r="AX778" s="13" t="s">
        <v>76</v>
      </c>
      <c r="AY778" s="167" t="s">
        <v>159</v>
      </c>
    </row>
    <row r="779" spans="2:51" s="13" customFormat="1" ht="22.5">
      <c r="B779" s="165"/>
      <c r="D779" s="166" t="s">
        <v>167</v>
      </c>
      <c r="E779" s="167" t="s">
        <v>1</v>
      </c>
      <c r="F779" s="168" t="s">
        <v>1413</v>
      </c>
      <c r="H779" s="169">
        <v>13.63</v>
      </c>
      <c r="I779" s="170"/>
      <c r="L779" s="165"/>
      <c r="M779" s="171"/>
      <c r="N779" s="172"/>
      <c r="O779" s="172"/>
      <c r="P779" s="172"/>
      <c r="Q779" s="172"/>
      <c r="R779" s="172"/>
      <c r="S779" s="172"/>
      <c r="T779" s="173"/>
      <c r="AT779" s="167" t="s">
        <v>167</v>
      </c>
      <c r="AU779" s="167" t="s">
        <v>85</v>
      </c>
      <c r="AV779" s="13" t="s">
        <v>85</v>
      </c>
      <c r="AW779" s="13" t="s">
        <v>32</v>
      </c>
      <c r="AX779" s="13" t="s">
        <v>76</v>
      </c>
      <c r="AY779" s="167" t="s">
        <v>159</v>
      </c>
    </row>
    <row r="780" spans="2:51" s="13" customFormat="1" ht="11.25">
      <c r="B780" s="165"/>
      <c r="D780" s="166" t="s">
        <v>167</v>
      </c>
      <c r="E780" s="167" t="s">
        <v>1</v>
      </c>
      <c r="F780" s="168" t="s">
        <v>1414</v>
      </c>
      <c r="H780" s="169">
        <v>3.63</v>
      </c>
      <c r="I780" s="170"/>
      <c r="L780" s="165"/>
      <c r="M780" s="171"/>
      <c r="N780" s="172"/>
      <c r="O780" s="172"/>
      <c r="P780" s="172"/>
      <c r="Q780" s="172"/>
      <c r="R780" s="172"/>
      <c r="S780" s="172"/>
      <c r="T780" s="173"/>
      <c r="AT780" s="167" t="s">
        <v>167</v>
      </c>
      <c r="AU780" s="167" t="s">
        <v>85</v>
      </c>
      <c r="AV780" s="13" t="s">
        <v>85</v>
      </c>
      <c r="AW780" s="13" t="s">
        <v>32</v>
      </c>
      <c r="AX780" s="13" t="s">
        <v>76</v>
      </c>
      <c r="AY780" s="167" t="s">
        <v>159</v>
      </c>
    </row>
    <row r="781" spans="2:51" s="14" customFormat="1" ht="11.25">
      <c r="B781" s="174"/>
      <c r="D781" s="166" t="s">
        <v>167</v>
      </c>
      <c r="E781" s="175" t="s">
        <v>1</v>
      </c>
      <c r="F781" s="176" t="s">
        <v>227</v>
      </c>
      <c r="H781" s="177">
        <v>593.406</v>
      </c>
      <c r="I781" s="178"/>
      <c r="L781" s="174"/>
      <c r="M781" s="179"/>
      <c r="N781" s="180"/>
      <c r="O781" s="180"/>
      <c r="P781" s="180"/>
      <c r="Q781" s="180"/>
      <c r="R781" s="180"/>
      <c r="S781" s="180"/>
      <c r="T781" s="181"/>
      <c r="AT781" s="175" t="s">
        <v>167</v>
      </c>
      <c r="AU781" s="175" t="s">
        <v>85</v>
      </c>
      <c r="AV781" s="14" t="s">
        <v>165</v>
      </c>
      <c r="AW781" s="14" t="s">
        <v>32</v>
      </c>
      <c r="AX781" s="14" t="s">
        <v>83</v>
      </c>
      <c r="AY781" s="175" t="s">
        <v>159</v>
      </c>
    </row>
    <row r="782" spans="1:65" s="2" customFormat="1" ht="24.2" customHeight="1">
      <c r="A782" s="33"/>
      <c r="B782" s="150"/>
      <c r="C782" s="151" t="s">
        <v>1415</v>
      </c>
      <c r="D782" s="151" t="s">
        <v>161</v>
      </c>
      <c r="E782" s="152" t="s">
        <v>1416</v>
      </c>
      <c r="F782" s="153" t="s">
        <v>1417</v>
      </c>
      <c r="G782" s="154" t="s">
        <v>164</v>
      </c>
      <c r="H782" s="155">
        <v>43.67</v>
      </c>
      <c r="I782" s="156"/>
      <c r="J782" s="157">
        <f>ROUND(I782*H782,2)</f>
        <v>0</v>
      </c>
      <c r="K782" s="158"/>
      <c r="L782" s="34"/>
      <c r="M782" s="159" t="s">
        <v>1</v>
      </c>
      <c r="N782" s="160" t="s">
        <v>41</v>
      </c>
      <c r="O782" s="59"/>
      <c r="P782" s="161">
        <f>O782*H782</f>
        <v>0</v>
      </c>
      <c r="Q782" s="161">
        <v>0.0002</v>
      </c>
      <c r="R782" s="161">
        <f>Q782*H782</f>
        <v>0.008734</v>
      </c>
      <c r="S782" s="161">
        <v>0</v>
      </c>
      <c r="T782" s="162">
        <f>S782*H782</f>
        <v>0</v>
      </c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R782" s="163" t="s">
        <v>165</v>
      </c>
      <c r="AT782" s="163" t="s">
        <v>161</v>
      </c>
      <c r="AU782" s="163" t="s">
        <v>85</v>
      </c>
      <c r="AY782" s="18" t="s">
        <v>159</v>
      </c>
      <c r="BE782" s="164">
        <f>IF(N782="základní",J782,0)</f>
        <v>0</v>
      </c>
      <c r="BF782" s="164">
        <f>IF(N782="snížená",J782,0)</f>
        <v>0</v>
      </c>
      <c r="BG782" s="164">
        <f>IF(N782="zákl. přenesená",J782,0)</f>
        <v>0</v>
      </c>
      <c r="BH782" s="164">
        <f>IF(N782="sníž. přenesená",J782,0)</f>
        <v>0</v>
      </c>
      <c r="BI782" s="164">
        <f>IF(N782="nulová",J782,0)</f>
        <v>0</v>
      </c>
      <c r="BJ782" s="18" t="s">
        <v>83</v>
      </c>
      <c r="BK782" s="164">
        <f>ROUND(I782*H782,2)</f>
        <v>0</v>
      </c>
      <c r="BL782" s="18" t="s">
        <v>165</v>
      </c>
      <c r="BM782" s="163" t="s">
        <v>1418</v>
      </c>
    </row>
    <row r="783" spans="2:51" s="13" customFormat="1" ht="11.25">
      <c r="B783" s="165"/>
      <c r="D783" s="166" t="s">
        <v>167</v>
      </c>
      <c r="E783" s="167" t="s">
        <v>1</v>
      </c>
      <c r="F783" s="168" t="s">
        <v>1419</v>
      </c>
      <c r="H783" s="169">
        <v>43.67</v>
      </c>
      <c r="I783" s="170"/>
      <c r="L783" s="165"/>
      <c r="M783" s="171"/>
      <c r="N783" s="172"/>
      <c r="O783" s="172"/>
      <c r="P783" s="172"/>
      <c r="Q783" s="172"/>
      <c r="R783" s="172"/>
      <c r="S783" s="172"/>
      <c r="T783" s="173"/>
      <c r="AT783" s="167" t="s">
        <v>167</v>
      </c>
      <c r="AU783" s="167" t="s">
        <v>85</v>
      </c>
      <c r="AV783" s="13" t="s">
        <v>85</v>
      </c>
      <c r="AW783" s="13" t="s">
        <v>32</v>
      </c>
      <c r="AX783" s="13" t="s">
        <v>83</v>
      </c>
      <c r="AY783" s="167" t="s">
        <v>159</v>
      </c>
    </row>
    <row r="784" spans="1:65" s="2" customFormat="1" ht="44.25" customHeight="1">
      <c r="A784" s="33"/>
      <c r="B784" s="150"/>
      <c r="C784" s="151" t="s">
        <v>1420</v>
      </c>
      <c r="D784" s="151" t="s">
        <v>161</v>
      </c>
      <c r="E784" s="152" t="s">
        <v>1421</v>
      </c>
      <c r="F784" s="153" t="s">
        <v>1422</v>
      </c>
      <c r="G784" s="154" t="s">
        <v>164</v>
      </c>
      <c r="H784" s="155">
        <v>43.67</v>
      </c>
      <c r="I784" s="156"/>
      <c r="J784" s="157">
        <f>ROUND(I784*H784,2)</f>
        <v>0</v>
      </c>
      <c r="K784" s="158"/>
      <c r="L784" s="34"/>
      <c r="M784" s="159" t="s">
        <v>1</v>
      </c>
      <c r="N784" s="160" t="s">
        <v>41</v>
      </c>
      <c r="O784" s="59"/>
      <c r="P784" s="161">
        <f>O784*H784</f>
        <v>0</v>
      </c>
      <c r="Q784" s="161">
        <v>0.0086</v>
      </c>
      <c r="R784" s="161">
        <f>Q784*H784</f>
        <v>0.375562</v>
      </c>
      <c r="S784" s="161">
        <v>0</v>
      </c>
      <c r="T784" s="162">
        <f>S784*H784</f>
        <v>0</v>
      </c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R784" s="163" t="s">
        <v>165</v>
      </c>
      <c r="AT784" s="163" t="s">
        <v>161</v>
      </c>
      <c r="AU784" s="163" t="s">
        <v>85</v>
      </c>
      <c r="AY784" s="18" t="s">
        <v>159</v>
      </c>
      <c r="BE784" s="164">
        <f>IF(N784="základní",J784,0)</f>
        <v>0</v>
      </c>
      <c r="BF784" s="164">
        <f>IF(N784="snížená",J784,0)</f>
        <v>0</v>
      </c>
      <c r="BG784" s="164">
        <f>IF(N784="zákl. přenesená",J784,0)</f>
        <v>0</v>
      </c>
      <c r="BH784" s="164">
        <f>IF(N784="sníž. přenesená",J784,0)</f>
        <v>0</v>
      </c>
      <c r="BI784" s="164">
        <f>IF(N784="nulová",J784,0)</f>
        <v>0</v>
      </c>
      <c r="BJ784" s="18" t="s">
        <v>83</v>
      </c>
      <c r="BK784" s="164">
        <f>ROUND(I784*H784,2)</f>
        <v>0</v>
      </c>
      <c r="BL784" s="18" t="s">
        <v>165</v>
      </c>
      <c r="BM784" s="163" t="s">
        <v>1423</v>
      </c>
    </row>
    <row r="785" spans="2:51" s="13" customFormat="1" ht="22.5">
      <c r="B785" s="165"/>
      <c r="D785" s="166" t="s">
        <v>167</v>
      </c>
      <c r="E785" s="167" t="s">
        <v>1</v>
      </c>
      <c r="F785" s="168" t="s">
        <v>1424</v>
      </c>
      <c r="H785" s="169">
        <v>39.7</v>
      </c>
      <c r="I785" s="170"/>
      <c r="L785" s="165"/>
      <c r="M785" s="171"/>
      <c r="N785" s="172"/>
      <c r="O785" s="172"/>
      <c r="P785" s="172"/>
      <c r="Q785" s="172"/>
      <c r="R785" s="172"/>
      <c r="S785" s="172"/>
      <c r="T785" s="173"/>
      <c r="AT785" s="167" t="s">
        <v>167</v>
      </c>
      <c r="AU785" s="167" t="s">
        <v>85</v>
      </c>
      <c r="AV785" s="13" t="s">
        <v>85</v>
      </c>
      <c r="AW785" s="13" t="s">
        <v>32</v>
      </c>
      <c r="AX785" s="13" t="s">
        <v>76</v>
      </c>
      <c r="AY785" s="167" t="s">
        <v>159</v>
      </c>
    </row>
    <row r="786" spans="2:51" s="16" customFormat="1" ht="11.25">
      <c r="B786" s="209"/>
      <c r="D786" s="166" t="s">
        <v>167</v>
      </c>
      <c r="E786" s="210" t="s">
        <v>1</v>
      </c>
      <c r="F786" s="211" t="s">
        <v>1425</v>
      </c>
      <c r="H786" s="212">
        <v>39.7</v>
      </c>
      <c r="I786" s="213"/>
      <c r="L786" s="209"/>
      <c r="M786" s="214"/>
      <c r="N786" s="215"/>
      <c r="O786" s="215"/>
      <c r="P786" s="215"/>
      <c r="Q786" s="215"/>
      <c r="R786" s="215"/>
      <c r="S786" s="215"/>
      <c r="T786" s="216"/>
      <c r="AT786" s="210" t="s">
        <v>167</v>
      </c>
      <c r="AU786" s="210" t="s">
        <v>85</v>
      </c>
      <c r="AV786" s="16" t="s">
        <v>172</v>
      </c>
      <c r="AW786" s="16" t="s">
        <v>32</v>
      </c>
      <c r="AX786" s="16" t="s">
        <v>76</v>
      </c>
      <c r="AY786" s="210" t="s">
        <v>159</v>
      </c>
    </row>
    <row r="787" spans="2:51" s="13" customFormat="1" ht="11.25">
      <c r="B787" s="165"/>
      <c r="D787" s="166" t="s">
        <v>167</v>
      </c>
      <c r="E787" s="167" t="s">
        <v>1</v>
      </c>
      <c r="F787" s="168" t="s">
        <v>1426</v>
      </c>
      <c r="H787" s="169">
        <v>3.97</v>
      </c>
      <c r="I787" s="170"/>
      <c r="L787" s="165"/>
      <c r="M787" s="171"/>
      <c r="N787" s="172"/>
      <c r="O787" s="172"/>
      <c r="P787" s="172"/>
      <c r="Q787" s="172"/>
      <c r="R787" s="172"/>
      <c r="S787" s="172"/>
      <c r="T787" s="173"/>
      <c r="AT787" s="167" t="s">
        <v>167</v>
      </c>
      <c r="AU787" s="167" t="s">
        <v>85</v>
      </c>
      <c r="AV787" s="13" t="s">
        <v>85</v>
      </c>
      <c r="AW787" s="13" t="s">
        <v>32</v>
      </c>
      <c r="AX787" s="13" t="s">
        <v>76</v>
      </c>
      <c r="AY787" s="167" t="s">
        <v>159</v>
      </c>
    </row>
    <row r="788" spans="2:51" s="16" customFormat="1" ht="11.25">
      <c r="B788" s="209"/>
      <c r="D788" s="166" t="s">
        <v>167</v>
      </c>
      <c r="E788" s="210" t="s">
        <v>1</v>
      </c>
      <c r="F788" s="211" t="s">
        <v>1425</v>
      </c>
      <c r="H788" s="212">
        <v>3.97</v>
      </c>
      <c r="I788" s="213"/>
      <c r="L788" s="209"/>
      <c r="M788" s="214"/>
      <c r="N788" s="215"/>
      <c r="O788" s="215"/>
      <c r="P788" s="215"/>
      <c r="Q788" s="215"/>
      <c r="R788" s="215"/>
      <c r="S788" s="215"/>
      <c r="T788" s="216"/>
      <c r="AT788" s="210" t="s">
        <v>167</v>
      </c>
      <c r="AU788" s="210" t="s">
        <v>85</v>
      </c>
      <c r="AV788" s="16" t="s">
        <v>172</v>
      </c>
      <c r="AW788" s="16" t="s">
        <v>32</v>
      </c>
      <c r="AX788" s="16" t="s">
        <v>76</v>
      </c>
      <c r="AY788" s="210" t="s">
        <v>159</v>
      </c>
    </row>
    <row r="789" spans="2:51" s="14" customFormat="1" ht="11.25">
      <c r="B789" s="174"/>
      <c r="D789" s="166" t="s">
        <v>167</v>
      </c>
      <c r="E789" s="175" t="s">
        <v>1</v>
      </c>
      <c r="F789" s="176" t="s">
        <v>227</v>
      </c>
      <c r="H789" s="177">
        <v>43.67</v>
      </c>
      <c r="I789" s="178"/>
      <c r="L789" s="174"/>
      <c r="M789" s="179"/>
      <c r="N789" s="180"/>
      <c r="O789" s="180"/>
      <c r="P789" s="180"/>
      <c r="Q789" s="180"/>
      <c r="R789" s="180"/>
      <c r="S789" s="180"/>
      <c r="T789" s="181"/>
      <c r="AT789" s="175" t="s">
        <v>167</v>
      </c>
      <c r="AU789" s="175" t="s">
        <v>85</v>
      </c>
      <c r="AV789" s="14" t="s">
        <v>165</v>
      </c>
      <c r="AW789" s="14" t="s">
        <v>32</v>
      </c>
      <c r="AX789" s="14" t="s">
        <v>83</v>
      </c>
      <c r="AY789" s="175" t="s">
        <v>159</v>
      </c>
    </row>
    <row r="790" spans="1:65" s="2" customFormat="1" ht="24.2" customHeight="1">
      <c r="A790" s="33"/>
      <c r="B790" s="150"/>
      <c r="C790" s="191" t="s">
        <v>1427</v>
      </c>
      <c r="D790" s="191" t="s">
        <v>581</v>
      </c>
      <c r="E790" s="192" t="s">
        <v>1428</v>
      </c>
      <c r="F790" s="193" t="s">
        <v>1429</v>
      </c>
      <c r="G790" s="194" t="s">
        <v>164</v>
      </c>
      <c r="H790" s="195">
        <v>48.037</v>
      </c>
      <c r="I790" s="196"/>
      <c r="J790" s="197">
        <f>ROUND(I790*H790,2)</f>
        <v>0</v>
      </c>
      <c r="K790" s="198"/>
      <c r="L790" s="199"/>
      <c r="M790" s="200" t="s">
        <v>1</v>
      </c>
      <c r="N790" s="201" t="s">
        <v>41</v>
      </c>
      <c r="O790" s="59"/>
      <c r="P790" s="161">
        <f>O790*H790</f>
        <v>0</v>
      </c>
      <c r="Q790" s="161">
        <v>0.0045</v>
      </c>
      <c r="R790" s="161">
        <f>Q790*H790</f>
        <v>0.21616649999999998</v>
      </c>
      <c r="S790" s="161">
        <v>0</v>
      </c>
      <c r="T790" s="162">
        <f>S790*H790</f>
        <v>0</v>
      </c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R790" s="163" t="s">
        <v>193</v>
      </c>
      <c r="AT790" s="163" t="s">
        <v>581</v>
      </c>
      <c r="AU790" s="163" t="s">
        <v>85</v>
      </c>
      <c r="AY790" s="18" t="s">
        <v>159</v>
      </c>
      <c r="BE790" s="164">
        <f>IF(N790="základní",J790,0)</f>
        <v>0</v>
      </c>
      <c r="BF790" s="164">
        <f>IF(N790="snížená",J790,0)</f>
        <v>0</v>
      </c>
      <c r="BG790" s="164">
        <f>IF(N790="zákl. přenesená",J790,0)</f>
        <v>0</v>
      </c>
      <c r="BH790" s="164">
        <f>IF(N790="sníž. přenesená",J790,0)</f>
        <v>0</v>
      </c>
      <c r="BI790" s="164">
        <f>IF(N790="nulová",J790,0)</f>
        <v>0</v>
      </c>
      <c r="BJ790" s="18" t="s">
        <v>83</v>
      </c>
      <c r="BK790" s="164">
        <f>ROUND(I790*H790,2)</f>
        <v>0</v>
      </c>
      <c r="BL790" s="18" t="s">
        <v>165</v>
      </c>
      <c r="BM790" s="163" t="s">
        <v>1430</v>
      </c>
    </row>
    <row r="791" spans="2:51" s="13" customFormat="1" ht="11.25">
      <c r="B791" s="165"/>
      <c r="D791" s="166" t="s">
        <v>167</v>
      </c>
      <c r="F791" s="168" t="s">
        <v>1431</v>
      </c>
      <c r="H791" s="169">
        <v>48.037</v>
      </c>
      <c r="I791" s="170"/>
      <c r="L791" s="165"/>
      <c r="M791" s="171"/>
      <c r="N791" s="172"/>
      <c r="O791" s="172"/>
      <c r="P791" s="172"/>
      <c r="Q791" s="172"/>
      <c r="R791" s="172"/>
      <c r="S791" s="172"/>
      <c r="T791" s="173"/>
      <c r="AT791" s="167" t="s">
        <v>167</v>
      </c>
      <c r="AU791" s="167" t="s">
        <v>85</v>
      </c>
      <c r="AV791" s="13" t="s">
        <v>85</v>
      </c>
      <c r="AW791" s="13" t="s">
        <v>3</v>
      </c>
      <c r="AX791" s="13" t="s">
        <v>83</v>
      </c>
      <c r="AY791" s="167" t="s">
        <v>159</v>
      </c>
    </row>
    <row r="792" spans="1:65" s="2" customFormat="1" ht="37.9" customHeight="1">
      <c r="A792" s="33"/>
      <c r="B792" s="150"/>
      <c r="C792" s="151" t="s">
        <v>1432</v>
      </c>
      <c r="D792" s="151" t="s">
        <v>161</v>
      </c>
      <c r="E792" s="152" t="s">
        <v>1433</v>
      </c>
      <c r="F792" s="153" t="s">
        <v>1434</v>
      </c>
      <c r="G792" s="154" t="s">
        <v>190</v>
      </c>
      <c r="H792" s="155">
        <v>66.418</v>
      </c>
      <c r="I792" s="156"/>
      <c r="J792" s="157">
        <f>ROUND(I792*H792,2)</f>
        <v>0</v>
      </c>
      <c r="K792" s="158"/>
      <c r="L792" s="34"/>
      <c r="M792" s="159" t="s">
        <v>1</v>
      </c>
      <c r="N792" s="160" t="s">
        <v>41</v>
      </c>
      <c r="O792" s="59"/>
      <c r="P792" s="161">
        <f>O792*H792</f>
        <v>0</v>
      </c>
      <c r="Q792" s="161">
        <v>0.00176</v>
      </c>
      <c r="R792" s="161">
        <f>Q792*H792</f>
        <v>0.11689568000000002</v>
      </c>
      <c r="S792" s="161">
        <v>0</v>
      </c>
      <c r="T792" s="162">
        <f>S792*H792</f>
        <v>0</v>
      </c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R792" s="163" t="s">
        <v>165</v>
      </c>
      <c r="AT792" s="163" t="s">
        <v>161</v>
      </c>
      <c r="AU792" s="163" t="s">
        <v>85</v>
      </c>
      <c r="AY792" s="18" t="s">
        <v>159</v>
      </c>
      <c r="BE792" s="164">
        <f>IF(N792="základní",J792,0)</f>
        <v>0</v>
      </c>
      <c r="BF792" s="164">
        <f>IF(N792="snížená",J792,0)</f>
        <v>0</v>
      </c>
      <c r="BG792" s="164">
        <f>IF(N792="zákl. přenesená",J792,0)</f>
        <v>0</v>
      </c>
      <c r="BH792" s="164">
        <f>IF(N792="sníž. přenesená",J792,0)</f>
        <v>0</v>
      </c>
      <c r="BI792" s="164">
        <f>IF(N792="nulová",J792,0)</f>
        <v>0</v>
      </c>
      <c r="BJ792" s="18" t="s">
        <v>83</v>
      </c>
      <c r="BK792" s="164">
        <f>ROUND(I792*H792,2)</f>
        <v>0</v>
      </c>
      <c r="BL792" s="18" t="s">
        <v>165</v>
      </c>
      <c r="BM792" s="163" t="s">
        <v>1435</v>
      </c>
    </row>
    <row r="793" spans="1:65" s="2" customFormat="1" ht="24.2" customHeight="1">
      <c r="A793" s="33"/>
      <c r="B793" s="150"/>
      <c r="C793" s="191" t="s">
        <v>1436</v>
      </c>
      <c r="D793" s="191" t="s">
        <v>581</v>
      </c>
      <c r="E793" s="192" t="s">
        <v>1437</v>
      </c>
      <c r="F793" s="193" t="s">
        <v>1438</v>
      </c>
      <c r="G793" s="194" t="s">
        <v>164</v>
      </c>
      <c r="H793" s="195">
        <v>14.612</v>
      </c>
      <c r="I793" s="196"/>
      <c r="J793" s="197">
        <f>ROUND(I793*H793,2)</f>
        <v>0</v>
      </c>
      <c r="K793" s="198"/>
      <c r="L793" s="199"/>
      <c r="M793" s="200" t="s">
        <v>1</v>
      </c>
      <c r="N793" s="201" t="s">
        <v>41</v>
      </c>
      <c r="O793" s="59"/>
      <c r="P793" s="161">
        <f>O793*H793</f>
        <v>0</v>
      </c>
      <c r="Q793" s="161">
        <v>0.0012</v>
      </c>
      <c r="R793" s="161">
        <f>Q793*H793</f>
        <v>0.0175344</v>
      </c>
      <c r="S793" s="161">
        <v>0</v>
      </c>
      <c r="T793" s="162">
        <f>S793*H793</f>
        <v>0</v>
      </c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R793" s="163" t="s">
        <v>193</v>
      </c>
      <c r="AT793" s="163" t="s">
        <v>581</v>
      </c>
      <c r="AU793" s="163" t="s">
        <v>85</v>
      </c>
      <c r="AY793" s="18" t="s">
        <v>159</v>
      </c>
      <c r="BE793" s="164">
        <f>IF(N793="základní",J793,0)</f>
        <v>0</v>
      </c>
      <c r="BF793" s="164">
        <f>IF(N793="snížená",J793,0)</f>
        <v>0</v>
      </c>
      <c r="BG793" s="164">
        <f>IF(N793="zákl. přenesená",J793,0)</f>
        <v>0</v>
      </c>
      <c r="BH793" s="164">
        <f>IF(N793="sníž. přenesená",J793,0)</f>
        <v>0</v>
      </c>
      <c r="BI793" s="164">
        <f>IF(N793="nulová",J793,0)</f>
        <v>0</v>
      </c>
      <c r="BJ793" s="18" t="s">
        <v>83</v>
      </c>
      <c r="BK793" s="164">
        <f>ROUND(I793*H793,2)</f>
        <v>0</v>
      </c>
      <c r="BL793" s="18" t="s">
        <v>165</v>
      </c>
      <c r="BM793" s="163" t="s">
        <v>1439</v>
      </c>
    </row>
    <row r="794" spans="2:51" s="13" customFormat="1" ht="11.25">
      <c r="B794" s="165"/>
      <c r="D794" s="166" t="s">
        <v>167</v>
      </c>
      <c r="E794" s="167" t="s">
        <v>1</v>
      </c>
      <c r="F794" s="168" t="s">
        <v>1440</v>
      </c>
      <c r="H794" s="169">
        <v>13.284</v>
      </c>
      <c r="I794" s="170"/>
      <c r="L794" s="165"/>
      <c r="M794" s="171"/>
      <c r="N794" s="172"/>
      <c r="O794" s="172"/>
      <c r="P794" s="172"/>
      <c r="Q794" s="172"/>
      <c r="R794" s="172"/>
      <c r="S794" s="172"/>
      <c r="T794" s="173"/>
      <c r="AT794" s="167" t="s">
        <v>167</v>
      </c>
      <c r="AU794" s="167" t="s">
        <v>85</v>
      </c>
      <c r="AV794" s="13" t="s">
        <v>85</v>
      </c>
      <c r="AW794" s="13" t="s">
        <v>32</v>
      </c>
      <c r="AX794" s="13" t="s">
        <v>83</v>
      </c>
      <c r="AY794" s="167" t="s">
        <v>159</v>
      </c>
    </row>
    <row r="795" spans="2:51" s="13" customFormat="1" ht="11.25">
      <c r="B795" s="165"/>
      <c r="D795" s="166" t="s">
        <v>167</v>
      </c>
      <c r="F795" s="168" t="s">
        <v>1441</v>
      </c>
      <c r="H795" s="169">
        <v>14.612</v>
      </c>
      <c r="I795" s="170"/>
      <c r="L795" s="165"/>
      <c r="M795" s="171"/>
      <c r="N795" s="172"/>
      <c r="O795" s="172"/>
      <c r="P795" s="172"/>
      <c r="Q795" s="172"/>
      <c r="R795" s="172"/>
      <c r="S795" s="172"/>
      <c r="T795" s="173"/>
      <c r="AT795" s="167" t="s">
        <v>167</v>
      </c>
      <c r="AU795" s="167" t="s">
        <v>85</v>
      </c>
      <c r="AV795" s="13" t="s">
        <v>85</v>
      </c>
      <c r="AW795" s="13" t="s">
        <v>3</v>
      </c>
      <c r="AX795" s="13" t="s">
        <v>83</v>
      </c>
      <c r="AY795" s="167" t="s">
        <v>159</v>
      </c>
    </row>
    <row r="796" spans="1:65" s="2" customFormat="1" ht="49.15" customHeight="1">
      <c r="A796" s="33"/>
      <c r="B796" s="150"/>
      <c r="C796" s="151" t="s">
        <v>1442</v>
      </c>
      <c r="D796" s="151" t="s">
        <v>161</v>
      </c>
      <c r="E796" s="152" t="s">
        <v>1443</v>
      </c>
      <c r="F796" s="153" t="s">
        <v>1444</v>
      </c>
      <c r="G796" s="154" t="s">
        <v>164</v>
      </c>
      <c r="H796" s="155">
        <v>554.28</v>
      </c>
      <c r="I796" s="156"/>
      <c r="J796" s="157">
        <f>ROUND(I796*H796,2)</f>
        <v>0</v>
      </c>
      <c r="K796" s="158"/>
      <c r="L796" s="34"/>
      <c r="M796" s="159" t="s">
        <v>1</v>
      </c>
      <c r="N796" s="160" t="s">
        <v>41</v>
      </c>
      <c r="O796" s="59"/>
      <c r="P796" s="161">
        <f>O796*H796</f>
        <v>0</v>
      </c>
      <c r="Q796" s="161">
        <v>0.01168</v>
      </c>
      <c r="R796" s="161">
        <f>Q796*H796</f>
        <v>6.473990399999999</v>
      </c>
      <c r="S796" s="161">
        <v>0</v>
      </c>
      <c r="T796" s="162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63" t="s">
        <v>165</v>
      </c>
      <c r="AT796" s="163" t="s">
        <v>161</v>
      </c>
      <c r="AU796" s="163" t="s">
        <v>85</v>
      </c>
      <c r="AY796" s="18" t="s">
        <v>159</v>
      </c>
      <c r="BE796" s="164">
        <f>IF(N796="základní",J796,0)</f>
        <v>0</v>
      </c>
      <c r="BF796" s="164">
        <f>IF(N796="snížená",J796,0)</f>
        <v>0</v>
      </c>
      <c r="BG796" s="164">
        <f>IF(N796="zákl. přenesená",J796,0)</f>
        <v>0</v>
      </c>
      <c r="BH796" s="164">
        <f>IF(N796="sníž. přenesená",J796,0)</f>
        <v>0</v>
      </c>
      <c r="BI796" s="164">
        <f>IF(N796="nulová",J796,0)</f>
        <v>0</v>
      </c>
      <c r="BJ796" s="18" t="s">
        <v>83</v>
      </c>
      <c r="BK796" s="164">
        <f>ROUND(I796*H796,2)</f>
        <v>0</v>
      </c>
      <c r="BL796" s="18" t="s">
        <v>165</v>
      </c>
      <c r="BM796" s="163" t="s">
        <v>1445</v>
      </c>
    </row>
    <row r="797" spans="2:51" s="13" customFormat="1" ht="11.25">
      <c r="B797" s="165"/>
      <c r="D797" s="166" t="s">
        <v>167</v>
      </c>
      <c r="E797" s="167" t="s">
        <v>1</v>
      </c>
      <c r="F797" s="168" t="s">
        <v>1446</v>
      </c>
      <c r="H797" s="169">
        <v>43.2</v>
      </c>
      <c r="I797" s="170"/>
      <c r="L797" s="165"/>
      <c r="M797" s="171"/>
      <c r="N797" s="172"/>
      <c r="O797" s="172"/>
      <c r="P797" s="172"/>
      <c r="Q797" s="172"/>
      <c r="R797" s="172"/>
      <c r="S797" s="172"/>
      <c r="T797" s="173"/>
      <c r="AT797" s="167" t="s">
        <v>167</v>
      </c>
      <c r="AU797" s="167" t="s">
        <v>85</v>
      </c>
      <c r="AV797" s="13" t="s">
        <v>85</v>
      </c>
      <c r="AW797" s="13" t="s">
        <v>32</v>
      </c>
      <c r="AX797" s="13" t="s">
        <v>76</v>
      </c>
      <c r="AY797" s="167" t="s">
        <v>159</v>
      </c>
    </row>
    <row r="798" spans="2:51" s="13" customFormat="1" ht="11.25">
      <c r="B798" s="165"/>
      <c r="D798" s="166" t="s">
        <v>167</v>
      </c>
      <c r="E798" s="167" t="s">
        <v>1</v>
      </c>
      <c r="F798" s="168" t="s">
        <v>1447</v>
      </c>
      <c r="H798" s="169">
        <v>355.2</v>
      </c>
      <c r="I798" s="170"/>
      <c r="L798" s="165"/>
      <c r="M798" s="171"/>
      <c r="N798" s="172"/>
      <c r="O798" s="172"/>
      <c r="P798" s="172"/>
      <c r="Q798" s="172"/>
      <c r="R798" s="172"/>
      <c r="S798" s="172"/>
      <c r="T798" s="173"/>
      <c r="AT798" s="167" t="s">
        <v>167</v>
      </c>
      <c r="AU798" s="167" t="s">
        <v>85</v>
      </c>
      <c r="AV798" s="13" t="s">
        <v>85</v>
      </c>
      <c r="AW798" s="13" t="s">
        <v>32</v>
      </c>
      <c r="AX798" s="13" t="s">
        <v>76</v>
      </c>
      <c r="AY798" s="167" t="s">
        <v>159</v>
      </c>
    </row>
    <row r="799" spans="2:51" s="13" customFormat="1" ht="11.25">
      <c r="B799" s="165"/>
      <c r="D799" s="166" t="s">
        <v>167</v>
      </c>
      <c r="E799" s="167" t="s">
        <v>1</v>
      </c>
      <c r="F799" s="168" t="s">
        <v>1448</v>
      </c>
      <c r="H799" s="169">
        <v>160.2</v>
      </c>
      <c r="I799" s="170"/>
      <c r="L799" s="165"/>
      <c r="M799" s="171"/>
      <c r="N799" s="172"/>
      <c r="O799" s="172"/>
      <c r="P799" s="172"/>
      <c r="Q799" s="172"/>
      <c r="R799" s="172"/>
      <c r="S799" s="172"/>
      <c r="T799" s="173"/>
      <c r="AT799" s="167" t="s">
        <v>167</v>
      </c>
      <c r="AU799" s="167" t="s">
        <v>85</v>
      </c>
      <c r="AV799" s="13" t="s">
        <v>85</v>
      </c>
      <c r="AW799" s="13" t="s">
        <v>32</v>
      </c>
      <c r="AX799" s="13" t="s">
        <v>76</v>
      </c>
      <c r="AY799" s="167" t="s">
        <v>159</v>
      </c>
    </row>
    <row r="800" spans="2:51" s="13" customFormat="1" ht="11.25">
      <c r="B800" s="165"/>
      <c r="D800" s="166" t="s">
        <v>167</v>
      </c>
      <c r="E800" s="167" t="s">
        <v>1</v>
      </c>
      <c r="F800" s="168" t="s">
        <v>1449</v>
      </c>
      <c r="H800" s="169">
        <v>92.851</v>
      </c>
      <c r="I800" s="170"/>
      <c r="L800" s="165"/>
      <c r="M800" s="171"/>
      <c r="N800" s="172"/>
      <c r="O800" s="172"/>
      <c r="P800" s="172"/>
      <c r="Q800" s="172"/>
      <c r="R800" s="172"/>
      <c r="S800" s="172"/>
      <c r="T800" s="173"/>
      <c r="AT800" s="167" t="s">
        <v>167</v>
      </c>
      <c r="AU800" s="167" t="s">
        <v>85</v>
      </c>
      <c r="AV800" s="13" t="s">
        <v>85</v>
      </c>
      <c r="AW800" s="13" t="s">
        <v>32</v>
      </c>
      <c r="AX800" s="13" t="s">
        <v>76</v>
      </c>
      <c r="AY800" s="167" t="s">
        <v>159</v>
      </c>
    </row>
    <row r="801" spans="2:51" s="13" customFormat="1" ht="11.25">
      <c r="B801" s="165"/>
      <c r="D801" s="166" t="s">
        <v>167</v>
      </c>
      <c r="E801" s="167" t="s">
        <v>1</v>
      </c>
      <c r="F801" s="168" t="s">
        <v>1450</v>
      </c>
      <c r="H801" s="169">
        <v>12.198</v>
      </c>
      <c r="I801" s="170"/>
      <c r="L801" s="165"/>
      <c r="M801" s="171"/>
      <c r="N801" s="172"/>
      <c r="O801" s="172"/>
      <c r="P801" s="172"/>
      <c r="Q801" s="172"/>
      <c r="R801" s="172"/>
      <c r="S801" s="172"/>
      <c r="T801" s="173"/>
      <c r="AT801" s="167" t="s">
        <v>167</v>
      </c>
      <c r="AU801" s="167" t="s">
        <v>85</v>
      </c>
      <c r="AV801" s="13" t="s">
        <v>85</v>
      </c>
      <c r="AW801" s="13" t="s">
        <v>32</v>
      </c>
      <c r="AX801" s="13" t="s">
        <v>76</v>
      </c>
      <c r="AY801" s="167" t="s">
        <v>159</v>
      </c>
    </row>
    <row r="802" spans="2:51" s="16" customFormat="1" ht="11.25">
      <c r="B802" s="209"/>
      <c r="D802" s="166" t="s">
        <v>167</v>
      </c>
      <c r="E802" s="210" t="s">
        <v>1</v>
      </c>
      <c r="F802" s="211" t="s">
        <v>1425</v>
      </c>
      <c r="H802" s="212">
        <v>663.6489999999999</v>
      </c>
      <c r="I802" s="213"/>
      <c r="L802" s="209"/>
      <c r="M802" s="214"/>
      <c r="N802" s="215"/>
      <c r="O802" s="215"/>
      <c r="P802" s="215"/>
      <c r="Q802" s="215"/>
      <c r="R802" s="215"/>
      <c r="S802" s="215"/>
      <c r="T802" s="216"/>
      <c r="AT802" s="210" t="s">
        <v>167</v>
      </c>
      <c r="AU802" s="210" t="s">
        <v>85</v>
      </c>
      <c r="AV802" s="16" t="s">
        <v>172</v>
      </c>
      <c r="AW802" s="16" t="s">
        <v>32</v>
      </c>
      <c r="AX802" s="16" t="s">
        <v>76</v>
      </c>
      <c r="AY802" s="210" t="s">
        <v>159</v>
      </c>
    </row>
    <row r="803" spans="2:51" s="13" customFormat="1" ht="11.25">
      <c r="B803" s="165"/>
      <c r="D803" s="166" t="s">
        <v>167</v>
      </c>
      <c r="E803" s="167" t="s">
        <v>1</v>
      </c>
      <c r="F803" s="168" t="s">
        <v>1451</v>
      </c>
      <c r="H803" s="169">
        <v>-129.841</v>
      </c>
      <c r="I803" s="170"/>
      <c r="L803" s="165"/>
      <c r="M803" s="171"/>
      <c r="N803" s="172"/>
      <c r="O803" s="172"/>
      <c r="P803" s="172"/>
      <c r="Q803" s="172"/>
      <c r="R803" s="172"/>
      <c r="S803" s="172"/>
      <c r="T803" s="173"/>
      <c r="AT803" s="167" t="s">
        <v>167</v>
      </c>
      <c r="AU803" s="167" t="s">
        <v>85</v>
      </c>
      <c r="AV803" s="13" t="s">
        <v>85</v>
      </c>
      <c r="AW803" s="13" t="s">
        <v>32</v>
      </c>
      <c r="AX803" s="13" t="s">
        <v>76</v>
      </c>
      <c r="AY803" s="167" t="s">
        <v>159</v>
      </c>
    </row>
    <row r="804" spans="2:51" s="16" customFormat="1" ht="11.25">
      <c r="B804" s="209"/>
      <c r="D804" s="166" t="s">
        <v>167</v>
      </c>
      <c r="E804" s="210" t="s">
        <v>1</v>
      </c>
      <c r="F804" s="211" t="s">
        <v>1425</v>
      </c>
      <c r="H804" s="212">
        <v>-129.841</v>
      </c>
      <c r="I804" s="213"/>
      <c r="L804" s="209"/>
      <c r="M804" s="214"/>
      <c r="N804" s="215"/>
      <c r="O804" s="215"/>
      <c r="P804" s="215"/>
      <c r="Q804" s="215"/>
      <c r="R804" s="215"/>
      <c r="S804" s="215"/>
      <c r="T804" s="216"/>
      <c r="AT804" s="210" t="s">
        <v>167</v>
      </c>
      <c r="AU804" s="210" t="s">
        <v>85</v>
      </c>
      <c r="AV804" s="16" t="s">
        <v>172</v>
      </c>
      <c r="AW804" s="16" t="s">
        <v>32</v>
      </c>
      <c r="AX804" s="16" t="s">
        <v>76</v>
      </c>
      <c r="AY804" s="210" t="s">
        <v>159</v>
      </c>
    </row>
    <row r="805" spans="2:51" s="15" customFormat="1" ht="11.25">
      <c r="B805" s="202"/>
      <c r="D805" s="166" t="s">
        <v>167</v>
      </c>
      <c r="E805" s="203" t="s">
        <v>1</v>
      </c>
      <c r="F805" s="204" t="s">
        <v>1452</v>
      </c>
      <c r="H805" s="203" t="s">
        <v>1</v>
      </c>
      <c r="I805" s="205"/>
      <c r="L805" s="202"/>
      <c r="M805" s="206"/>
      <c r="N805" s="207"/>
      <c r="O805" s="207"/>
      <c r="P805" s="207"/>
      <c r="Q805" s="207"/>
      <c r="R805" s="207"/>
      <c r="S805" s="207"/>
      <c r="T805" s="208"/>
      <c r="AT805" s="203" t="s">
        <v>167</v>
      </c>
      <c r="AU805" s="203" t="s">
        <v>85</v>
      </c>
      <c r="AV805" s="15" t="s">
        <v>83</v>
      </c>
      <c r="AW805" s="15" t="s">
        <v>32</v>
      </c>
      <c r="AX805" s="15" t="s">
        <v>76</v>
      </c>
      <c r="AY805" s="203" t="s">
        <v>159</v>
      </c>
    </row>
    <row r="806" spans="2:51" s="13" customFormat="1" ht="33.75">
      <c r="B806" s="165"/>
      <c r="D806" s="166" t="s">
        <v>167</v>
      </c>
      <c r="E806" s="167" t="s">
        <v>1</v>
      </c>
      <c r="F806" s="168" t="s">
        <v>1453</v>
      </c>
      <c r="H806" s="169">
        <v>5.467</v>
      </c>
      <c r="I806" s="170"/>
      <c r="L806" s="165"/>
      <c r="M806" s="171"/>
      <c r="N806" s="172"/>
      <c r="O806" s="172"/>
      <c r="P806" s="172"/>
      <c r="Q806" s="172"/>
      <c r="R806" s="172"/>
      <c r="S806" s="172"/>
      <c r="T806" s="173"/>
      <c r="AT806" s="167" t="s">
        <v>167</v>
      </c>
      <c r="AU806" s="167" t="s">
        <v>85</v>
      </c>
      <c r="AV806" s="13" t="s">
        <v>85</v>
      </c>
      <c r="AW806" s="13" t="s">
        <v>32</v>
      </c>
      <c r="AX806" s="13" t="s">
        <v>76</v>
      </c>
      <c r="AY806" s="167" t="s">
        <v>159</v>
      </c>
    </row>
    <row r="807" spans="2:51" s="13" customFormat="1" ht="33.75">
      <c r="B807" s="165"/>
      <c r="D807" s="166" t="s">
        <v>167</v>
      </c>
      <c r="E807" s="167" t="s">
        <v>1</v>
      </c>
      <c r="F807" s="168" t="s">
        <v>1454</v>
      </c>
      <c r="H807" s="169">
        <v>3.408</v>
      </c>
      <c r="I807" s="170"/>
      <c r="L807" s="165"/>
      <c r="M807" s="171"/>
      <c r="N807" s="172"/>
      <c r="O807" s="172"/>
      <c r="P807" s="172"/>
      <c r="Q807" s="172"/>
      <c r="R807" s="172"/>
      <c r="S807" s="172"/>
      <c r="T807" s="173"/>
      <c r="AT807" s="167" t="s">
        <v>167</v>
      </c>
      <c r="AU807" s="167" t="s">
        <v>85</v>
      </c>
      <c r="AV807" s="13" t="s">
        <v>85</v>
      </c>
      <c r="AW807" s="13" t="s">
        <v>32</v>
      </c>
      <c r="AX807" s="13" t="s">
        <v>76</v>
      </c>
      <c r="AY807" s="167" t="s">
        <v>159</v>
      </c>
    </row>
    <row r="808" spans="2:51" s="13" customFormat="1" ht="11.25">
      <c r="B808" s="165"/>
      <c r="D808" s="166" t="s">
        <v>167</v>
      </c>
      <c r="E808" s="167" t="s">
        <v>1</v>
      </c>
      <c r="F808" s="168" t="s">
        <v>1455</v>
      </c>
      <c r="H808" s="169">
        <v>0.908</v>
      </c>
      <c r="I808" s="170"/>
      <c r="L808" s="165"/>
      <c r="M808" s="171"/>
      <c r="N808" s="172"/>
      <c r="O808" s="172"/>
      <c r="P808" s="172"/>
      <c r="Q808" s="172"/>
      <c r="R808" s="172"/>
      <c r="S808" s="172"/>
      <c r="T808" s="173"/>
      <c r="AT808" s="167" t="s">
        <v>167</v>
      </c>
      <c r="AU808" s="167" t="s">
        <v>85</v>
      </c>
      <c r="AV808" s="13" t="s">
        <v>85</v>
      </c>
      <c r="AW808" s="13" t="s">
        <v>32</v>
      </c>
      <c r="AX808" s="13" t="s">
        <v>76</v>
      </c>
      <c r="AY808" s="167" t="s">
        <v>159</v>
      </c>
    </row>
    <row r="809" spans="2:51" s="16" customFormat="1" ht="11.25">
      <c r="B809" s="209"/>
      <c r="D809" s="166" t="s">
        <v>167</v>
      </c>
      <c r="E809" s="210" t="s">
        <v>1</v>
      </c>
      <c r="F809" s="211" t="s">
        <v>1425</v>
      </c>
      <c r="H809" s="212">
        <v>9.783</v>
      </c>
      <c r="I809" s="213"/>
      <c r="L809" s="209"/>
      <c r="M809" s="214"/>
      <c r="N809" s="215"/>
      <c r="O809" s="215"/>
      <c r="P809" s="215"/>
      <c r="Q809" s="215"/>
      <c r="R809" s="215"/>
      <c r="S809" s="215"/>
      <c r="T809" s="216"/>
      <c r="AT809" s="210" t="s">
        <v>167</v>
      </c>
      <c r="AU809" s="210" t="s">
        <v>85</v>
      </c>
      <c r="AV809" s="16" t="s">
        <v>172</v>
      </c>
      <c r="AW809" s="16" t="s">
        <v>32</v>
      </c>
      <c r="AX809" s="16" t="s">
        <v>76</v>
      </c>
      <c r="AY809" s="210" t="s">
        <v>159</v>
      </c>
    </row>
    <row r="810" spans="2:51" s="13" customFormat="1" ht="33.75">
      <c r="B810" s="165"/>
      <c r="D810" s="166" t="s">
        <v>167</v>
      </c>
      <c r="E810" s="167" t="s">
        <v>1</v>
      </c>
      <c r="F810" s="168" t="s">
        <v>1456</v>
      </c>
      <c r="H810" s="169">
        <v>-39.7</v>
      </c>
      <c r="I810" s="170"/>
      <c r="L810" s="165"/>
      <c r="M810" s="171"/>
      <c r="N810" s="172"/>
      <c r="O810" s="172"/>
      <c r="P810" s="172"/>
      <c r="Q810" s="172"/>
      <c r="R810" s="172"/>
      <c r="S810" s="172"/>
      <c r="T810" s="173"/>
      <c r="AT810" s="167" t="s">
        <v>167</v>
      </c>
      <c r="AU810" s="167" t="s">
        <v>85</v>
      </c>
      <c r="AV810" s="13" t="s">
        <v>85</v>
      </c>
      <c r="AW810" s="13" t="s">
        <v>32</v>
      </c>
      <c r="AX810" s="13" t="s">
        <v>76</v>
      </c>
      <c r="AY810" s="167" t="s">
        <v>159</v>
      </c>
    </row>
    <row r="811" spans="2:51" s="16" customFormat="1" ht="11.25">
      <c r="B811" s="209"/>
      <c r="D811" s="166" t="s">
        <v>167</v>
      </c>
      <c r="E811" s="210" t="s">
        <v>1</v>
      </c>
      <c r="F811" s="211" t="s">
        <v>1425</v>
      </c>
      <c r="H811" s="212">
        <v>-39.7</v>
      </c>
      <c r="I811" s="213"/>
      <c r="L811" s="209"/>
      <c r="M811" s="214"/>
      <c r="N811" s="215"/>
      <c r="O811" s="215"/>
      <c r="P811" s="215"/>
      <c r="Q811" s="215"/>
      <c r="R811" s="215"/>
      <c r="S811" s="215"/>
      <c r="T811" s="216"/>
      <c r="AT811" s="210" t="s">
        <v>167</v>
      </c>
      <c r="AU811" s="210" t="s">
        <v>85</v>
      </c>
      <c r="AV811" s="16" t="s">
        <v>172</v>
      </c>
      <c r="AW811" s="16" t="s">
        <v>32</v>
      </c>
      <c r="AX811" s="16" t="s">
        <v>76</v>
      </c>
      <c r="AY811" s="210" t="s">
        <v>159</v>
      </c>
    </row>
    <row r="812" spans="2:51" s="13" customFormat="1" ht="11.25">
      <c r="B812" s="165"/>
      <c r="D812" s="166" t="s">
        <v>167</v>
      </c>
      <c r="E812" s="167" t="s">
        <v>1</v>
      </c>
      <c r="F812" s="168" t="s">
        <v>1457</v>
      </c>
      <c r="H812" s="169">
        <v>50.389</v>
      </c>
      <c r="I812" s="170"/>
      <c r="L812" s="165"/>
      <c r="M812" s="171"/>
      <c r="N812" s="172"/>
      <c r="O812" s="172"/>
      <c r="P812" s="172"/>
      <c r="Q812" s="172"/>
      <c r="R812" s="172"/>
      <c r="S812" s="172"/>
      <c r="T812" s="173"/>
      <c r="AT812" s="167" t="s">
        <v>167</v>
      </c>
      <c r="AU812" s="167" t="s">
        <v>85</v>
      </c>
      <c r="AV812" s="13" t="s">
        <v>85</v>
      </c>
      <c r="AW812" s="13" t="s">
        <v>32</v>
      </c>
      <c r="AX812" s="13" t="s">
        <v>76</v>
      </c>
      <c r="AY812" s="167" t="s">
        <v>159</v>
      </c>
    </row>
    <row r="813" spans="2:51" s="16" customFormat="1" ht="11.25">
      <c r="B813" s="209"/>
      <c r="D813" s="166" t="s">
        <v>167</v>
      </c>
      <c r="E813" s="210" t="s">
        <v>1</v>
      </c>
      <c r="F813" s="211" t="s">
        <v>1425</v>
      </c>
      <c r="H813" s="212">
        <v>50.389</v>
      </c>
      <c r="I813" s="213"/>
      <c r="L813" s="209"/>
      <c r="M813" s="214"/>
      <c r="N813" s="215"/>
      <c r="O813" s="215"/>
      <c r="P813" s="215"/>
      <c r="Q813" s="215"/>
      <c r="R813" s="215"/>
      <c r="S813" s="215"/>
      <c r="T813" s="216"/>
      <c r="AT813" s="210" t="s">
        <v>167</v>
      </c>
      <c r="AU813" s="210" t="s">
        <v>85</v>
      </c>
      <c r="AV813" s="16" t="s">
        <v>172</v>
      </c>
      <c r="AW813" s="16" t="s">
        <v>32</v>
      </c>
      <c r="AX813" s="16" t="s">
        <v>76</v>
      </c>
      <c r="AY813" s="210" t="s">
        <v>159</v>
      </c>
    </row>
    <row r="814" spans="2:51" s="14" customFormat="1" ht="11.25">
      <c r="B814" s="174"/>
      <c r="D814" s="166" t="s">
        <v>167</v>
      </c>
      <c r="E814" s="175" t="s">
        <v>1</v>
      </c>
      <c r="F814" s="176" t="s">
        <v>227</v>
      </c>
      <c r="H814" s="177">
        <v>554.2799999999999</v>
      </c>
      <c r="I814" s="178"/>
      <c r="L814" s="174"/>
      <c r="M814" s="179"/>
      <c r="N814" s="180"/>
      <c r="O814" s="180"/>
      <c r="P814" s="180"/>
      <c r="Q814" s="180"/>
      <c r="R814" s="180"/>
      <c r="S814" s="180"/>
      <c r="T814" s="181"/>
      <c r="AT814" s="175" t="s">
        <v>167</v>
      </c>
      <c r="AU814" s="175" t="s">
        <v>85</v>
      </c>
      <c r="AV814" s="14" t="s">
        <v>165</v>
      </c>
      <c r="AW814" s="14" t="s">
        <v>32</v>
      </c>
      <c r="AX814" s="14" t="s">
        <v>83</v>
      </c>
      <c r="AY814" s="175" t="s">
        <v>159</v>
      </c>
    </row>
    <row r="815" spans="1:65" s="2" customFormat="1" ht="24.2" customHeight="1">
      <c r="A815" s="33"/>
      <c r="B815" s="150"/>
      <c r="C815" s="191" t="s">
        <v>1458</v>
      </c>
      <c r="D815" s="191" t="s">
        <v>581</v>
      </c>
      <c r="E815" s="192" t="s">
        <v>1329</v>
      </c>
      <c r="F815" s="193" t="s">
        <v>1330</v>
      </c>
      <c r="G815" s="194" t="s">
        <v>164</v>
      </c>
      <c r="H815" s="195">
        <v>609.708</v>
      </c>
      <c r="I815" s="196"/>
      <c r="J815" s="197">
        <f>ROUND(I815*H815,2)</f>
        <v>0</v>
      </c>
      <c r="K815" s="198"/>
      <c r="L815" s="199"/>
      <c r="M815" s="200" t="s">
        <v>1</v>
      </c>
      <c r="N815" s="201" t="s">
        <v>41</v>
      </c>
      <c r="O815" s="59"/>
      <c r="P815" s="161">
        <f>O815*H815</f>
        <v>0</v>
      </c>
      <c r="Q815" s="161">
        <v>0.021</v>
      </c>
      <c r="R815" s="161">
        <f>Q815*H815</f>
        <v>12.803868</v>
      </c>
      <c r="S815" s="161">
        <v>0</v>
      </c>
      <c r="T815" s="162">
        <f>S815*H815</f>
        <v>0</v>
      </c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R815" s="163" t="s">
        <v>193</v>
      </c>
      <c r="AT815" s="163" t="s">
        <v>581</v>
      </c>
      <c r="AU815" s="163" t="s">
        <v>85</v>
      </c>
      <c r="AY815" s="18" t="s">
        <v>159</v>
      </c>
      <c r="BE815" s="164">
        <f>IF(N815="základní",J815,0)</f>
        <v>0</v>
      </c>
      <c r="BF815" s="164">
        <f>IF(N815="snížená",J815,0)</f>
        <v>0</v>
      </c>
      <c r="BG815" s="164">
        <f>IF(N815="zákl. přenesená",J815,0)</f>
        <v>0</v>
      </c>
      <c r="BH815" s="164">
        <f>IF(N815="sníž. přenesená",J815,0)</f>
        <v>0</v>
      </c>
      <c r="BI815" s="164">
        <f>IF(N815="nulová",J815,0)</f>
        <v>0</v>
      </c>
      <c r="BJ815" s="18" t="s">
        <v>83</v>
      </c>
      <c r="BK815" s="164">
        <f>ROUND(I815*H815,2)</f>
        <v>0</v>
      </c>
      <c r="BL815" s="18" t="s">
        <v>165</v>
      </c>
      <c r="BM815" s="163" t="s">
        <v>1459</v>
      </c>
    </row>
    <row r="816" spans="2:51" s="13" customFormat="1" ht="11.25">
      <c r="B816" s="165"/>
      <c r="D816" s="166" t="s">
        <v>167</v>
      </c>
      <c r="F816" s="168" t="s">
        <v>1460</v>
      </c>
      <c r="H816" s="169">
        <v>609.708</v>
      </c>
      <c r="I816" s="170"/>
      <c r="L816" s="165"/>
      <c r="M816" s="171"/>
      <c r="N816" s="172"/>
      <c r="O816" s="172"/>
      <c r="P816" s="172"/>
      <c r="Q816" s="172"/>
      <c r="R816" s="172"/>
      <c r="S816" s="172"/>
      <c r="T816" s="173"/>
      <c r="AT816" s="167" t="s">
        <v>167</v>
      </c>
      <c r="AU816" s="167" t="s">
        <v>85</v>
      </c>
      <c r="AV816" s="13" t="s">
        <v>85</v>
      </c>
      <c r="AW816" s="13" t="s">
        <v>3</v>
      </c>
      <c r="AX816" s="13" t="s">
        <v>83</v>
      </c>
      <c r="AY816" s="167" t="s">
        <v>159</v>
      </c>
    </row>
    <row r="817" spans="1:65" s="2" customFormat="1" ht="37.9" customHeight="1">
      <c r="A817" s="33"/>
      <c r="B817" s="150"/>
      <c r="C817" s="151" t="s">
        <v>1461</v>
      </c>
      <c r="D817" s="151" t="s">
        <v>161</v>
      </c>
      <c r="E817" s="152" t="s">
        <v>1462</v>
      </c>
      <c r="F817" s="153" t="s">
        <v>1463</v>
      </c>
      <c r="G817" s="154" t="s">
        <v>190</v>
      </c>
      <c r="H817" s="155">
        <v>0.864</v>
      </c>
      <c r="I817" s="156"/>
      <c r="J817" s="157">
        <f>ROUND(I817*H817,2)</f>
        <v>0</v>
      </c>
      <c r="K817" s="158"/>
      <c r="L817" s="34"/>
      <c r="M817" s="159" t="s">
        <v>1</v>
      </c>
      <c r="N817" s="160" t="s">
        <v>41</v>
      </c>
      <c r="O817" s="59"/>
      <c r="P817" s="161">
        <f>O817*H817</f>
        <v>0</v>
      </c>
      <c r="Q817" s="161">
        <v>0.00176</v>
      </c>
      <c r="R817" s="161">
        <f>Q817*H817</f>
        <v>0.00152064</v>
      </c>
      <c r="S817" s="161">
        <v>0</v>
      </c>
      <c r="T817" s="162">
        <f>S817*H817</f>
        <v>0</v>
      </c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R817" s="163" t="s">
        <v>165</v>
      </c>
      <c r="AT817" s="163" t="s">
        <v>161</v>
      </c>
      <c r="AU817" s="163" t="s">
        <v>85</v>
      </c>
      <c r="AY817" s="18" t="s">
        <v>159</v>
      </c>
      <c r="BE817" s="164">
        <f>IF(N817="základní",J817,0)</f>
        <v>0</v>
      </c>
      <c r="BF817" s="164">
        <f>IF(N817="snížená",J817,0)</f>
        <v>0</v>
      </c>
      <c r="BG817" s="164">
        <f>IF(N817="zákl. přenesená",J817,0)</f>
        <v>0</v>
      </c>
      <c r="BH817" s="164">
        <f>IF(N817="sníž. přenesená",J817,0)</f>
        <v>0</v>
      </c>
      <c r="BI817" s="164">
        <f>IF(N817="nulová",J817,0)</f>
        <v>0</v>
      </c>
      <c r="BJ817" s="18" t="s">
        <v>83</v>
      </c>
      <c r="BK817" s="164">
        <f>ROUND(I817*H817,2)</f>
        <v>0</v>
      </c>
      <c r="BL817" s="18" t="s">
        <v>165</v>
      </c>
      <c r="BM817" s="163" t="s">
        <v>1464</v>
      </c>
    </row>
    <row r="818" spans="2:51" s="13" customFormat="1" ht="11.25">
      <c r="B818" s="165"/>
      <c r="D818" s="166" t="s">
        <v>167</v>
      </c>
      <c r="E818" s="167" t="s">
        <v>1</v>
      </c>
      <c r="F818" s="168" t="s">
        <v>1465</v>
      </c>
      <c r="H818" s="169">
        <v>0.864</v>
      </c>
      <c r="I818" s="170"/>
      <c r="L818" s="165"/>
      <c r="M818" s="171"/>
      <c r="N818" s="172"/>
      <c r="O818" s="172"/>
      <c r="P818" s="172"/>
      <c r="Q818" s="172"/>
      <c r="R818" s="172"/>
      <c r="S818" s="172"/>
      <c r="T818" s="173"/>
      <c r="AT818" s="167" t="s">
        <v>167</v>
      </c>
      <c r="AU818" s="167" t="s">
        <v>85</v>
      </c>
      <c r="AV818" s="13" t="s">
        <v>85</v>
      </c>
      <c r="AW818" s="13" t="s">
        <v>32</v>
      </c>
      <c r="AX818" s="13" t="s">
        <v>83</v>
      </c>
      <c r="AY818" s="167" t="s">
        <v>159</v>
      </c>
    </row>
    <row r="819" spans="1:65" s="2" customFormat="1" ht="24.2" customHeight="1">
      <c r="A819" s="33"/>
      <c r="B819" s="150"/>
      <c r="C819" s="191" t="s">
        <v>1466</v>
      </c>
      <c r="D819" s="191" t="s">
        <v>581</v>
      </c>
      <c r="E819" s="192" t="s">
        <v>1467</v>
      </c>
      <c r="F819" s="193" t="s">
        <v>1468</v>
      </c>
      <c r="G819" s="194" t="s">
        <v>164</v>
      </c>
      <c r="H819" s="195">
        <v>0.95</v>
      </c>
      <c r="I819" s="196"/>
      <c r="J819" s="197">
        <f>ROUND(I819*H819,2)</f>
        <v>0</v>
      </c>
      <c r="K819" s="198"/>
      <c r="L819" s="199"/>
      <c r="M819" s="200" t="s">
        <v>1</v>
      </c>
      <c r="N819" s="201" t="s">
        <v>41</v>
      </c>
      <c r="O819" s="59"/>
      <c r="P819" s="161">
        <f>O819*H819</f>
        <v>0</v>
      </c>
      <c r="Q819" s="161">
        <v>0.0075</v>
      </c>
      <c r="R819" s="161">
        <f>Q819*H819</f>
        <v>0.007124999999999999</v>
      </c>
      <c r="S819" s="161">
        <v>0</v>
      </c>
      <c r="T819" s="162">
        <f>S819*H819</f>
        <v>0</v>
      </c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R819" s="163" t="s">
        <v>193</v>
      </c>
      <c r="AT819" s="163" t="s">
        <v>581</v>
      </c>
      <c r="AU819" s="163" t="s">
        <v>85</v>
      </c>
      <c r="AY819" s="18" t="s">
        <v>159</v>
      </c>
      <c r="BE819" s="164">
        <f>IF(N819="základní",J819,0)</f>
        <v>0</v>
      </c>
      <c r="BF819" s="164">
        <f>IF(N819="snížená",J819,0)</f>
        <v>0</v>
      </c>
      <c r="BG819" s="164">
        <f>IF(N819="zákl. přenesená",J819,0)</f>
        <v>0</v>
      </c>
      <c r="BH819" s="164">
        <f>IF(N819="sníž. přenesená",J819,0)</f>
        <v>0</v>
      </c>
      <c r="BI819" s="164">
        <f>IF(N819="nulová",J819,0)</f>
        <v>0</v>
      </c>
      <c r="BJ819" s="18" t="s">
        <v>83</v>
      </c>
      <c r="BK819" s="164">
        <f>ROUND(I819*H819,2)</f>
        <v>0</v>
      </c>
      <c r="BL819" s="18" t="s">
        <v>165</v>
      </c>
      <c r="BM819" s="163" t="s">
        <v>1469</v>
      </c>
    </row>
    <row r="820" spans="2:51" s="13" customFormat="1" ht="11.25">
      <c r="B820" s="165"/>
      <c r="D820" s="166" t="s">
        <v>167</v>
      </c>
      <c r="F820" s="168" t="s">
        <v>1470</v>
      </c>
      <c r="H820" s="169">
        <v>0.95</v>
      </c>
      <c r="I820" s="170"/>
      <c r="L820" s="165"/>
      <c r="M820" s="171"/>
      <c r="N820" s="172"/>
      <c r="O820" s="172"/>
      <c r="P820" s="172"/>
      <c r="Q820" s="172"/>
      <c r="R820" s="172"/>
      <c r="S820" s="172"/>
      <c r="T820" s="173"/>
      <c r="AT820" s="167" t="s">
        <v>167</v>
      </c>
      <c r="AU820" s="167" t="s">
        <v>85</v>
      </c>
      <c r="AV820" s="13" t="s">
        <v>85</v>
      </c>
      <c r="AW820" s="13" t="s">
        <v>3</v>
      </c>
      <c r="AX820" s="13" t="s">
        <v>83</v>
      </c>
      <c r="AY820" s="167" t="s">
        <v>159</v>
      </c>
    </row>
    <row r="821" spans="1:65" s="2" customFormat="1" ht="37.9" customHeight="1">
      <c r="A821" s="33"/>
      <c r="B821" s="150"/>
      <c r="C821" s="151" t="s">
        <v>1471</v>
      </c>
      <c r="D821" s="151" t="s">
        <v>161</v>
      </c>
      <c r="E821" s="152" t="s">
        <v>1472</v>
      </c>
      <c r="F821" s="153" t="s">
        <v>1473</v>
      </c>
      <c r="G821" s="154" t="s">
        <v>164</v>
      </c>
      <c r="H821" s="155">
        <v>43.67</v>
      </c>
      <c r="I821" s="156"/>
      <c r="J821" s="157">
        <f>ROUND(I821*H821,2)</f>
        <v>0</v>
      </c>
      <c r="K821" s="158"/>
      <c r="L821" s="34"/>
      <c r="M821" s="159" t="s">
        <v>1</v>
      </c>
      <c r="N821" s="160" t="s">
        <v>41</v>
      </c>
      <c r="O821" s="59"/>
      <c r="P821" s="161">
        <f>O821*H821</f>
        <v>0</v>
      </c>
      <c r="Q821" s="161">
        <v>8E-05</v>
      </c>
      <c r="R821" s="161">
        <f>Q821*H821</f>
        <v>0.0034936000000000004</v>
      </c>
      <c r="S821" s="161">
        <v>0</v>
      </c>
      <c r="T821" s="162">
        <f>S821*H821</f>
        <v>0</v>
      </c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R821" s="163" t="s">
        <v>165</v>
      </c>
      <c r="AT821" s="163" t="s">
        <v>161</v>
      </c>
      <c r="AU821" s="163" t="s">
        <v>85</v>
      </c>
      <c r="AY821" s="18" t="s">
        <v>159</v>
      </c>
      <c r="BE821" s="164">
        <f>IF(N821="základní",J821,0)</f>
        <v>0</v>
      </c>
      <c r="BF821" s="164">
        <f>IF(N821="snížená",J821,0)</f>
        <v>0</v>
      </c>
      <c r="BG821" s="164">
        <f>IF(N821="zákl. přenesená",J821,0)</f>
        <v>0</v>
      </c>
      <c r="BH821" s="164">
        <f>IF(N821="sníž. přenesená",J821,0)</f>
        <v>0</v>
      </c>
      <c r="BI821" s="164">
        <f>IF(N821="nulová",J821,0)</f>
        <v>0</v>
      </c>
      <c r="BJ821" s="18" t="s">
        <v>83</v>
      </c>
      <c r="BK821" s="164">
        <f>ROUND(I821*H821,2)</f>
        <v>0</v>
      </c>
      <c r="BL821" s="18" t="s">
        <v>165</v>
      </c>
      <c r="BM821" s="163" t="s">
        <v>1474</v>
      </c>
    </row>
    <row r="822" spans="1:65" s="2" customFormat="1" ht="37.9" customHeight="1">
      <c r="A822" s="33"/>
      <c r="B822" s="150"/>
      <c r="C822" s="151" t="s">
        <v>1475</v>
      </c>
      <c r="D822" s="151" t="s">
        <v>161</v>
      </c>
      <c r="E822" s="152" t="s">
        <v>1476</v>
      </c>
      <c r="F822" s="153" t="s">
        <v>1477</v>
      </c>
      <c r="G822" s="154" t="s">
        <v>164</v>
      </c>
      <c r="H822" s="155">
        <v>554.28</v>
      </c>
      <c r="I822" s="156"/>
      <c r="J822" s="157">
        <f>ROUND(I822*H822,2)</f>
        <v>0</v>
      </c>
      <c r="K822" s="158"/>
      <c r="L822" s="34"/>
      <c r="M822" s="159" t="s">
        <v>1</v>
      </c>
      <c r="N822" s="160" t="s">
        <v>41</v>
      </c>
      <c r="O822" s="59"/>
      <c r="P822" s="161">
        <f>O822*H822</f>
        <v>0</v>
      </c>
      <c r="Q822" s="161">
        <v>8E-05</v>
      </c>
      <c r="R822" s="161">
        <f>Q822*H822</f>
        <v>0.044342400000000004</v>
      </c>
      <c r="S822" s="161">
        <v>0</v>
      </c>
      <c r="T822" s="162">
        <f>S822*H822</f>
        <v>0</v>
      </c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R822" s="163" t="s">
        <v>165</v>
      </c>
      <c r="AT822" s="163" t="s">
        <v>161</v>
      </c>
      <c r="AU822" s="163" t="s">
        <v>85</v>
      </c>
      <c r="AY822" s="18" t="s">
        <v>159</v>
      </c>
      <c r="BE822" s="164">
        <f>IF(N822="základní",J822,0)</f>
        <v>0</v>
      </c>
      <c r="BF822" s="164">
        <f>IF(N822="snížená",J822,0)</f>
        <v>0</v>
      </c>
      <c r="BG822" s="164">
        <f>IF(N822="zákl. přenesená",J822,0)</f>
        <v>0</v>
      </c>
      <c r="BH822" s="164">
        <f>IF(N822="sníž. přenesená",J822,0)</f>
        <v>0</v>
      </c>
      <c r="BI822" s="164">
        <f>IF(N822="nulová",J822,0)</f>
        <v>0</v>
      </c>
      <c r="BJ822" s="18" t="s">
        <v>83</v>
      </c>
      <c r="BK822" s="164">
        <f>ROUND(I822*H822,2)</f>
        <v>0</v>
      </c>
      <c r="BL822" s="18" t="s">
        <v>165</v>
      </c>
      <c r="BM822" s="163" t="s">
        <v>1478</v>
      </c>
    </row>
    <row r="823" spans="1:65" s="2" customFormat="1" ht="16.5" customHeight="1">
      <c r="A823" s="33"/>
      <c r="B823" s="150"/>
      <c r="C823" s="151" t="s">
        <v>1479</v>
      </c>
      <c r="D823" s="151" t="s">
        <v>161</v>
      </c>
      <c r="E823" s="152" t="s">
        <v>1480</v>
      </c>
      <c r="F823" s="153" t="s">
        <v>1481</v>
      </c>
      <c r="G823" s="154" t="s">
        <v>190</v>
      </c>
      <c r="H823" s="155">
        <v>520.828</v>
      </c>
      <c r="I823" s="156"/>
      <c r="J823" s="157">
        <f>ROUND(I823*H823,2)</f>
        <v>0</v>
      </c>
      <c r="K823" s="158"/>
      <c r="L823" s="34"/>
      <c r="M823" s="159" t="s">
        <v>1</v>
      </c>
      <c r="N823" s="160" t="s">
        <v>41</v>
      </c>
      <c r="O823" s="59"/>
      <c r="P823" s="161">
        <f>O823*H823</f>
        <v>0</v>
      </c>
      <c r="Q823" s="161">
        <v>0</v>
      </c>
      <c r="R823" s="161">
        <f>Q823*H823</f>
        <v>0</v>
      </c>
      <c r="S823" s="161">
        <v>0</v>
      </c>
      <c r="T823" s="162">
        <f>S823*H823</f>
        <v>0</v>
      </c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R823" s="163" t="s">
        <v>165</v>
      </c>
      <c r="AT823" s="163" t="s">
        <v>161</v>
      </c>
      <c r="AU823" s="163" t="s">
        <v>85</v>
      </c>
      <c r="AY823" s="18" t="s">
        <v>159</v>
      </c>
      <c r="BE823" s="164">
        <f>IF(N823="základní",J823,0)</f>
        <v>0</v>
      </c>
      <c r="BF823" s="164">
        <f>IF(N823="snížená",J823,0)</f>
        <v>0</v>
      </c>
      <c r="BG823" s="164">
        <f>IF(N823="zákl. přenesená",J823,0)</f>
        <v>0</v>
      </c>
      <c r="BH823" s="164">
        <f>IF(N823="sníž. přenesená",J823,0)</f>
        <v>0</v>
      </c>
      <c r="BI823" s="164">
        <f>IF(N823="nulová",J823,0)</f>
        <v>0</v>
      </c>
      <c r="BJ823" s="18" t="s">
        <v>83</v>
      </c>
      <c r="BK823" s="164">
        <f>ROUND(I823*H823,2)</f>
        <v>0</v>
      </c>
      <c r="BL823" s="18" t="s">
        <v>165</v>
      </c>
      <c r="BM823" s="163" t="s">
        <v>1482</v>
      </c>
    </row>
    <row r="824" spans="2:51" s="13" customFormat="1" ht="11.25">
      <c r="B824" s="165"/>
      <c r="D824" s="166" t="s">
        <v>167</v>
      </c>
      <c r="E824" s="167" t="s">
        <v>1</v>
      </c>
      <c r="F824" s="168" t="s">
        <v>1483</v>
      </c>
      <c r="H824" s="169">
        <v>195.63</v>
      </c>
      <c r="I824" s="170"/>
      <c r="L824" s="165"/>
      <c r="M824" s="171"/>
      <c r="N824" s="172"/>
      <c r="O824" s="172"/>
      <c r="P824" s="172"/>
      <c r="Q824" s="172"/>
      <c r="R824" s="172"/>
      <c r="S824" s="172"/>
      <c r="T824" s="173"/>
      <c r="AT824" s="167" t="s">
        <v>167</v>
      </c>
      <c r="AU824" s="167" t="s">
        <v>85</v>
      </c>
      <c r="AV824" s="13" t="s">
        <v>85</v>
      </c>
      <c r="AW824" s="13" t="s">
        <v>32</v>
      </c>
      <c r="AX824" s="13" t="s">
        <v>76</v>
      </c>
      <c r="AY824" s="167" t="s">
        <v>159</v>
      </c>
    </row>
    <row r="825" spans="2:51" s="13" customFormat="1" ht="11.25">
      <c r="B825" s="165"/>
      <c r="D825" s="166" t="s">
        <v>167</v>
      </c>
      <c r="E825" s="167" t="s">
        <v>1</v>
      </c>
      <c r="F825" s="168" t="s">
        <v>1484</v>
      </c>
      <c r="H825" s="169">
        <v>66.418</v>
      </c>
      <c r="I825" s="170"/>
      <c r="L825" s="165"/>
      <c r="M825" s="171"/>
      <c r="N825" s="172"/>
      <c r="O825" s="172"/>
      <c r="P825" s="172"/>
      <c r="Q825" s="172"/>
      <c r="R825" s="172"/>
      <c r="S825" s="172"/>
      <c r="T825" s="173"/>
      <c r="AT825" s="167" t="s">
        <v>167</v>
      </c>
      <c r="AU825" s="167" t="s">
        <v>85</v>
      </c>
      <c r="AV825" s="13" t="s">
        <v>85</v>
      </c>
      <c r="AW825" s="13" t="s">
        <v>32</v>
      </c>
      <c r="AX825" s="13" t="s">
        <v>76</v>
      </c>
      <c r="AY825" s="167" t="s">
        <v>159</v>
      </c>
    </row>
    <row r="826" spans="2:51" s="13" customFormat="1" ht="11.25">
      <c r="B826" s="165"/>
      <c r="D826" s="166" t="s">
        <v>167</v>
      </c>
      <c r="E826" s="167" t="s">
        <v>1</v>
      </c>
      <c r="F826" s="168" t="s">
        <v>1485</v>
      </c>
      <c r="H826" s="169">
        <v>258.78</v>
      </c>
      <c r="I826" s="170"/>
      <c r="L826" s="165"/>
      <c r="M826" s="171"/>
      <c r="N826" s="172"/>
      <c r="O826" s="172"/>
      <c r="P826" s="172"/>
      <c r="Q826" s="172"/>
      <c r="R826" s="172"/>
      <c r="S826" s="172"/>
      <c r="T826" s="173"/>
      <c r="AT826" s="167" t="s">
        <v>167</v>
      </c>
      <c r="AU826" s="167" t="s">
        <v>85</v>
      </c>
      <c r="AV826" s="13" t="s">
        <v>85</v>
      </c>
      <c r="AW826" s="13" t="s">
        <v>32</v>
      </c>
      <c r="AX826" s="13" t="s">
        <v>76</v>
      </c>
      <c r="AY826" s="167" t="s">
        <v>159</v>
      </c>
    </row>
    <row r="827" spans="2:51" s="14" customFormat="1" ht="11.25">
      <c r="B827" s="174"/>
      <c r="D827" s="166" t="s">
        <v>167</v>
      </c>
      <c r="E827" s="175" t="s">
        <v>1</v>
      </c>
      <c r="F827" s="176" t="s">
        <v>227</v>
      </c>
      <c r="H827" s="177">
        <v>520.828</v>
      </c>
      <c r="I827" s="178"/>
      <c r="L827" s="174"/>
      <c r="M827" s="179"/>
      <c r="N827" s="180"/>
      <c r="O827" s="180"/>
      <c r="P827" s="180"/>
      <c r="Q827" s="180"/>
      <c r="R827" s="180"/>
      <c r="S827" s="180"/>
      <c r="T827" s="181"/>
      <c r="AT827" s="175" t="s">
        <v>167</v>
      </c>
      <c r="AU827" s="175" t="s">
        <v>85</v>
      </c>
      <c r="AV827" s="14" t="s">
        <v>165</v>
      </c>
      <c r="AW827" s="14" t="s">
        <v>32</v>
      </c>
      <c r="AX827" s="14" t="s">
        <v>83</v>
      </c>
      <c r="AY827" s="175" t="s">
        <v>159</v>
      </c>
    </row>
    <row r="828" spans="1:65" s="2" customFormat="1" ht="24.2" customHeight="1">
      <c r="A828" s="33"/>
      <c r="B828" s="150"/>
      <c r="C828" s="191" t="s">
        <v>1486</v>
      </c>
      <c r="D828" s="191" t="s">
        <v>581</v>
      </c>
      <c r="E828" s="192" t="s">
        <v>1487</v>
      </c>
      <c r="F828" s="193" t="s">
        <v>1488</v>
      </c>
      <c r="G828" s="194" t="s">
        <v>190</v>
      </c>
      <c r="H828" s="195">
        <v>215.193</v>
      </c>
      <c r="I828" s="196"/>
      <c r="J828" s="197">
        <f>ROUND(I828*H828,2)</f>
        <v>0</v>
      </c>
      <c r="K828" s="198"/>
      <c r="L828" s="199"/>
      <c r="M828" s="200" t="s">
        <v>1</v>
      </c>
      <c r="N828" s="201" t="s">
        <v>41</v>
      </c>
      <c r="O828" s="59"/>
      <c r="P828" s="161">
        <f>O828*H828</f>
        <v>0</v>
      </c>
      <c r="Q828" s="161">
        <v>4E-05</v>
      </c>
      <c r="R828" s="161">
        <f>Q828*H828</f>
        <v>0.008607720000000001</v>
      </c>
      <c r="S828" s="161">
        <v>0</v>
      </c>
      <c r="T828" s="162">
        <f>S828*H828</f>
        <v>0</v>
      </c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R828" s="163" t="s">
        <v>193</v>
      </c>
      <c r="AT828" s="163" t="s">
        <v>581</v>
      </c>
      <c r="AU828" s="163" t="s">
        <v>85</v>
      </c>
      <c r="AY828" s="18" t="s">
        <v>159</v>
      </c>
      <c r="BE828" s="164">
        <f>IF(N828="základní",J828,0)</f>
        <v>0</v>
      </c>
      <c r="BF828" s="164">
        <f>IF(N828="snížená",J828,0)</f>
        <v>0</v>
      </c>
      <c r="BG828" s="164">
        <f>IF(N828="zákl. přenesená",J828,0)</f>
        <v>0</v>
      </c>
      <c r="BH828" s="164">
        <f>IF(N828="sníž. přenesená",J828,0)</f>
        <v>0</v>
      </c>
      <c r="BI828" s="164">
        <f>IF(N828="nulová",J828,0)</f>
        <v>0</v>
      </c>
      <c r="BJ828" s="18" t="s">
        <v>83</v>
      </c>
      <c r="BK828" s="164">
        <f>ROUND(I828*H828,2)</f>
        <v>0</v>
      </c>
      <c r="BL828" s="18" t="s">
        <v>165</v>
      </c>
      <c r="BM828" s="163" t="s">
        <v>1489</v>
      </c>
    </row>
    <row r="829" spans="2:51" s="13" customFormat="1" ht="11.25">
      <c r="B829" s="165"/>
      <c r="D829" s="166" t="s">
        <v>167</v>
      </c>
      <c r="E829" s="167" t="s">
        <v>1</v>
      </c>
      <c r="F829" s="168" t="s">
        <v>1483</v>
      </c>
      <c r="H829" s="169">
        <v>195.63</v>
      </c>
      <c r="I829" s="170"/>
      <c r="L829" s="165"/>
      <c r="M829" s="171"/>
      <c r="N829" s="172"/>
      <c r="O829" s="172"/>
      <c r="P829" s="172"/>
      <c r="Q829" s="172"/>
      <c r="R829" s="172"/>
      <c r="S829" s="172"/>
      <c r="T829" s="173"/>
      <c r="AT829" s="167" t="s">
        <v>167</v>
      </c>
      <c r="AU829" s="167" t="s">
        <v>85</v>
      </c>
      <c r="AV829" s="13" t="s">
        <v>85</v>
      </c>
      <c r="AW829" s="13" t="s">
        <v>32</v>
      </c>
      <c r="AX829" s="13" t="s">
        <v>76</v>
      </c>
      <c r="AY829" s="167" t="s">
        <v>159</v>
      </c>
    </row>
    <row r="830" spans="2:51" s="14" customFormat="1" ht="11.25">
      <c r="B830" s="174"/>
      <c r="D830" s="166" t="s">
        <v>167</v>
      </c>
      <c r="E830" s="175" t="s">
        <v>1</v>
      </c>
      <c r="F830" s="176" t="s">
        <v>227</v>
      </c>
      <c r="H830" s="177">
        <v>195.63</v>
      </c>
      <c r="I830" s="178"/>
      <c r="L830" s="174"/>
      <c r="M830" s="179"/>
      <c r="N830" s="180"/>
      <c r="O830" s="180"/>
      <c r="P830" s="180"/>
      <c r="Q830" s="180"/>
      <c r="R830" s="180"/>
      <c r="S830" s="180"/>
      <c r="T830" s="181"/>
      <c r="AT830" s="175" t="s">
        <v>167</v>
      </c>
      <c r="AU830" s="175" t="s">
        <v>85</v>
      </c>
      <c r="AV830" s="14" t="s">
        <v>165</v>
      </c>
      <c r="AW830" s="14" t="s">
        <v>32</v>
      </c>
      <c r="AX830" s="14" t="s">
        <v>83</v>
      </c>
      <c r="AY830" s="175" t="s">
        <v>159</v>
      </c>
    </row>
    <row r="831" spans="2:51" s="13" customFormat="1" ht="11.25">
      <c r="B831" s="165"/>
      <c r="D831" s="166" t="s">
        <v>167</v>
      </c>
      <c r="F831" s="168" t="s">
        <v>1490</v>
      </c>
      <c r="H831" s="169">
        <v>215.193</v>
      </c>
      <c r="I831" s="170"/>
      <c r="L831" s="165"/>
      <c r="M831" s="171"/>
      <c r="N831" s="172"/>
      <c r="O831" s="172"/>
      <c r="P831" s="172"/>
      <c r="Q831" s="172"/>
      <c r="R831" s="172"/>
      <c r="S831" s="172"/>
      <c r="T831" s="173"/>
      <c r="AT831" s="167" t="s">
        <v>167</v>
      </c>
      <c r="AU831" s="167" t="s">
        <v>85</v>
      </c>
      <c r="AV831" s="13" t="s">
        <v>85</v>
      </c>
      <c r="AW831" s="13" t="s">
        <v>3</v>
      </c>
      <c r="AX831" s="13" t="s">
        <v>83</v>
      </c>
      <c r="AY831" s="167" t="s">
        <v>159</v>
      </c>
    </row>
    <row r="832" spans="1:65" s="2" customFormat="1" ht="24.2" customHeight="1">
      <c r="A832" s="33"/>
      <c r="B832" s="150"/>
      <c r="C832" s="191" t="s">
        <v>1491</v>
      </c>
      <c r="D832" s="191" t="s">
        <v>581</v>
      </c>
      <c r="E832" s="192" t="s">
        <v>1492</v>
      </c>
      <c r="F832" s="193" t="s">
        <v>1493</v>
      </c>
      <c r="G832" s="194" t="s">
        <v>190</v>
      </c>
      <c r="H832" s="195">
        <v>284.658</v>
      </c>
      <c r="I832" s="196"/>
      <c r="J832" s="197">
        <f>ROUND(I832*H832,2)</f>
        <v>0</v>
      </c>
      <c r="K832" s="198"/>
      <c r="L832" s="199"/>
      <c r="M832" s="200" t="s">
        <v>1</v>
      </c>
      <c r="N832" s="201" t="s">
        <v>41</v>
      </c>
      <c r="O832" s="59"/>
      <c r="P832" s="161">
        <f>O832*H832</f>
        <v>0</v>
      </c>
      <c r="Q832" s="161">
        <v>0.00012</v>
      </c>
      <c r="R832" s="161">
        <f>Q832*H832</f>
        <v>0.03415896</v>
      </c>
      <c r="S832" s="161">
        <v>0</v>
      </c>
      <c r="T832" s="162">
        <f>S832*H832</f>
        <v>0</v>
      </c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R832" s="163" t="s">
        <v>193</v>
      </c>
      <c r="AT832" s="163" t="s">
        <v>581</v>
      </c>
      <c r="AU832" s="163" t="s">
        <v>85</v>
      </c>
      <c r="AY832" s="18" t="s">
        <v>159</v>
      </c>
      <c r="BE832" s="164">
        <f>IF(N832="základní",J832,0)</f>
        <v>0</v>
      </c>
      <c r="BF832" s="164">
        <f>IF(N832="snížená",J832,0)</f>
        <v>0</v>
      </c>
      <c r="BG832" s="164">
        <f>IF(N832="zákl. přenesená",J832,0)</f>
        <v>0</v>
      </c>
      <c r="BH832" s="164">
        <f>IF(N832="sníž. přenesená",J832,0)</f>
        <v>0</v>
      </c>
      <c r="BI832" s="164">
        <f>IF(N832="nulová",J832,0)</f>
        <v>0</v>
      </c>
      <c r="BJ832" s="18" t="s">
        <v>83</v>
      </c>
      <c r="BK832" s="164">
        <f>ROUND(I832*H832,2)</f>
        <v>0</v>
      </c>
      <c r="BL832" s="18" t="s">
        <v>165</v>
      </c>
      <c r="BM832" s="163" t="s">
        <v>1494</v>
      </c>
    </row>
    <row r="833" spans="2:51" s="13" customFormat="1" ht="11.25">
      <c r="B833" s="165"/>
      <c r="D833" s="166" t="s">
        <v>167</v>
      </c>
      <c r="E833" s="167" t="s">
        <v>1</v>
      </c>
      <c r="F833" s="168" t="s">
        <v>1485</v>
      </c>
      <c r="H833" s="169">
        <v>258.78</v>
      </c>
      <c r="I833" s="170"/>
      <c r="L833" s="165"/>
      <c r="M833" s="171"/>
      <c r="N833" s="172"/>
      <c r="O833" s="172"/>
      <c r="P833" s="172"/>
      <c r="Q833" s="172"/>
      <c r="R833" s="172"/>
      <c r="S833" s="172"/>
      <c r="T833" s="173"/>
      <c r="AT833" s="167" t="s">
        <v>167</v>
      </c>
      <c r="AU833" s="167" t="s">
        <v>85</v>
      </c>
      <c r="AV833" s="13" t="s">
        <v>85</v>
      </c>
      <c r="AW833" s="13" t="s">
        <v>32</v>
      </c>
      <c r="AX833" s="13" t="s">
        <v>76</v>
      </c>
      <c r="AY833" s="167" t="s">
        <v>159</v>
      </c>
    </row>
    <row r="834" spans="2:51" s="14" customFormat="1" ht="11.25">
      <c r="B834" s="174"/>
      <c r="D834" s="166" t="s">
        <v>167</v>
      </c>
      <c r="E834" s="175" t="s">
        <v>1</v>
      </c>
      <c r="F834" s="176" t="s">
        <v>227</v>
      </c>
      <c r="H834" s="177">
        <v>258.78</v>
      </c>
      <c r="I834" s="178"/>
      <c r="L834" s="174"/>
      <c r="M834" s="179"/>
      <c r="N834" s="180"/>
      <c r="O834" s="180"/>
      <c r="P834" s="180"/>
      <c r="Q834" s="180"/>
      <c r="R834" s="180"/>
      <c r="S834" s="180"/>
      <c r="T834" s="181"/>
      <c r="AT834" s="175" t="s">
        <v>167</v>
      </c>
      <c r="AU834" s="175" t="s">
        <v>85</v>
      </c>
      <c r="AV834" s="14" t="s">
        <v>165</v>
      </c>
      <c r="AW834" s="14" t="s">
        <v>32</v>
      </c>
      <c r="AX834" s="14" t="s">
        <v>83</v>
      </c>
      <c r="AY834" s="175" t="s">
        <v>159</v>
      </c>
    </row>
    <row r="835" spans="2:51" s="13" customFormat="1" ht="11.25">
      <c r="B835" s="165"/>
      <c r="D835" s="166" t="s">
        <v>167</v>
      </c>
      <c r="F835" s="168" t="s">
        <v>1495</v>
      </c>
      <c r="H835" s="169">
        <v>284.658</v>
      </c>
      <c r="I835" s="170"/>
      <c r="L835" s="165"/>
      <c r="M835" s="171"/>
      <c r="N835" s="172"/>
      <c r="O835" s="172"/>
      <c r="P835" s="172"/>
      <c r="Q835" s="172"/>
      <c r="R835" s="172"/>
      <c r="S835" s="172"/>
      <c r="T835" s="173"/>
      <c r="AT835" s="167" t="s">
        <v>167</v>
      </c>
      <c r="AU835" s="167" t="s">
        <v>85</v>
      </c>
      <c r="AV835" s="13" t="s">
        <v>85</v>
      </c>
      <c r="AW835" s="13" t="s">
        <v>3</v>
      </c>
      <c r="AX835" s="13" t="s">
        <v>83</v>
      </c>
      <c r="AY835" s="167" t="s">
        <v>159</v>
      </c>
    </row>
    <row r="836" spans="1:65" s="2" customFormat="1" ht="24.2" customHeight="1">
      <c r="A836" s="33"/>
      <c r="B836" s="150"/>
      <c r="C836" s="191" t="s">
        <v>1496</v>
      </c>
      <c r="D836" s="191" t="s">
        <v>581</v>
      </c>
      <c r="E836" s="192" t="s">
        <v>1497</v>
      </c>
      <c r="F836" s="193" t="s">
        <v>1498</v>
      </c>
      <c r="G836" s="194" t="s">
        <v>190</v>
      </c>
      <c r="H836" s="195">
        <v>73.06</v>
      </c>
      <c r="I836" s="196"/>
      <c r="J836" s="197">
        <f>ROUND(I836*H836,2)</f>
        <v>0</v>
      </c>
      <c r="K836" s="198"/>
      <c r="L836" s="199"/>
      <c r="M836" s="200" t="s">
        <v>1</v>
      </c>
      <c r="N836" s="201" t="s">
        <v>41</v>
      </c>
      <c r="O836" s="59"/>
      <c r="P836" s="161">
        <f>O836*H836</f>
        <v>0</v>
      </c>
      <c r="Q836" s="161">
        <v>0.0002</v>
      </c>
      <c r="R836" s="161">
        <f>Q836*H836</f>
        <v>0.014612000000000002</v>
      </c>
      <c r="S836" s="161">
        <v>0</v>
      </c>
      <c r="T836" s="162">
        <f>S836*H836</f>
        <v>0</v>
      </c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R836" s="163" t="s">
        <v>193</v>
      </c>
      <c r="AT836" s="163" t="s">
        <v>581</v>
      </c>
      <c r="AU836" s="163" t="s">
        <v>85</v>
      </c>
      <c r="AY836" s="18" t="s">
        <v>159</v>
      </c>
      <c r="BE836" s="164">
        <f>IF(N836="základní",J836,0)</f>
        <v>0</v>
      </c>
      <c r="BF836" s="164">
        <f>IF(N836="snížená",J836,0)</f>
        <v>0</v>
      </c>
      <c r="BG836" s="164">
        <f>IF(N836="zákl. přenesená",J836,0)</f>
        <v>0</v>
      </c>
      <c r="BH836" s="164">
        <f>IF(N836="sníž. přenesená",J836,0)</f>
        <v>0</v>
      </c>
      <c r="BI836" s="164">
        <f>IF(N836="nulová",J836,0)</f>
        <v>0</v>
      </c>
      <c r="BJ836" s="18" t="s">
        <v>83</v>
      </c>
      <c r="BK836" s="164">
        <f>ROUND(I836*H836,2)</f>
        <v>0</v>
      </c>
      <c r="BL836" s="18" t="s">
        <v>165</v>
      </c>
      <c r="BM836" s="163" t="s">
        <v>1499</v>
      </c>
    </row>
    <row r="837" spans="2:51" s="13" customFormat="1" ht="11.25">
      <c r="B837" s="165"/>
      <c r="D837" s="166" t="s">
        <v>167</v>
      </c>
      <c r="E837" s="167" t="s">
        <v>1</v>
      </c>
      <c r="F837" s="168" t="s">
        <v>1484</v>
      </c>
      <c r="H837" s="169">
        <v>66.418</v>
      </c>
      <c r="I837" s="170"/>
      <c r="L837" s="165"/>
      <c r="M837" s="171"/>
      <c r="N837" s="172"/>
      <c r="O837" s="172"/>
      <c r="P837" s="172"/>
      <c r="Q837" s="172"/>
      <c r="R837" s="172"/>
      <c r="S837" s="172"/>
      <c r="T837" s="173"/>
      <c r="AT837" s="167" t="s">
        <v>167</v>
      </c>
      <c r="AU837" s="167" t="s">
        <v>85</v>
      </c>
      <c r="AV837" s="13" t="s">
        <v>85</v>
      </c>
      <c r="AW837" s="13" t="s">
        <v>32</v>
      </c>
      <c r="AX837" s="13" t="s">
        <v>76</v>
      </c>
      <c r="AY837" s="167" t="s">
        <v>159</v>
      </c>
    </row>
    <row r="838" spans="2:51" s="14" customFormat="1" ht="11.25">
      <c r="B838" s="174"/>
      <c r="D838" s="166" t="s">
        <v>167</v>
      </c>
      <c r="E838" s="175" t="s">
        <v>1</v>
      </c>
      <c r="F838" s="176" t="s">
        <v>227</v>
      </c>
      <c r="H838" s="177">
        <v>66.418</v>
      </c>
      <c r="I838" s="178"/>
      <c r="L838" s="174"/>
      <c r="M838" s="179"/>
      <c r="N838" s="180"/>
      <c r="O838" s="180"/>
      <c r="P838" s="180"/>
      <c r="Q838" s="180"/>
      <c r="R838" s="180"/>
      <c r="S838" s="180"/>
      <c r="T838" s="181"/>
      <c r="AT838" s="175" t="s">
        <v>167</v>
      </c>
      <c r="AU838" s="175" t="s">
        <v>85</v>
      </c>
      <c r="AV838" s="14" t="s">
        <v>165</v>
      </c>
      <c r="AW838" s="14" t="s">
        <v>32</v>
      </c>
      <c r="AX838" s="14" t="s">
        <v>83</v>
      </c>
      <c r="AY838" s="175" t="s">
        <v>159</v>
      </c>
    </row>
    <row r="839" spans="2:51" s="13" customFormat="1" ht="11.25">
      <c r="B839" s="165"/>
      <c r="D839" s="166" t="s">
        <v>167</v>
      </c>
      <c r="F839" s="168" t="s">
        <v>1500</v>
      </c>
      <c r="H839" s="169">
        <v>73.06</v>
      </c>
      <c r="I839" s="170"/>
      <c r="L839" s="165"/>
      <c r="M839" s="171"/>
      <c r="N839" s="172"/>
      <c r="O839" s="172"/>
      <c r="P839" s="172"/>
      <c r="Q839" s="172"/>
      <c r="R839" s="172"/>
      <c r="S839" s="172"/>
      <c r="T839" s="173"/>
      <c r="AT839" s="167" t="s">
        <v>167</v>
      </c>
      <c r="AU839" s="167" t="s">
        <v>85</v>
      </c>
      <c r="AV839" s="13" t="s">
        <v>85</v>
      </c>
      <c r="AW839" s="13" t="s">
        <v>3</v>
      </c>
      <c r="AX839" s="13" t="s">
        <v>83</v>
      </c>
      <c r="AY839" s="167" t="s">
        <v>159</v>
      </c>
    </row>
    <row r="840" spans="1:65" s="2" customFormat="1" ht="24.2" customHeight="1">
      <c r="A840" s="33"/>
      <c r="B840" s="150"/>
      <c r="C840" s="151" t="s">
        <v>1501</v>
      </c>
      <c r="D840" s="151" t="s">
        <v>161</v>
      </c>
      <c r="E840" s="152" t="s">
        <v>1502</v>
      </c>
      <c r="F840" s="153" t="s">
        <v>1503</v>
      </c>
      <c r="G840" s="154" t="s">
        <v>164</v>
      </c>
      <c r="H840" s="155">
        <v>43.67</v>
      </c>
      <c r="I840" s="156"/>
      <c r="J840" s="157">
        <f>ROUND(I840*H840,2)</f>
        <v>0</v>
      </c>
      <c r="K840" s="158"/>
      <c r="L840" s="34"/>
      <c r="M840" s="159" t="s">
        <v>1</v>
      </c>
      <c r="N840" s="160" t="s">
        <v>41</v>
      </c>
      <c r="O840" s="59"/>
      <c r="P840" s="161">
        <f>O840*H840</f>
        <v>0</v>
      </c>
      <c r="Q840" s="161">
        <v>0.0057</v>
      </c>
      <c r="R840" s="161">
        <f>Q840*H840</f>
        <v>0.24891900000000003</v>
      </c>
      <c r="S840" s="161">
        <v>0</v>
      </c>
      <c r="T840" s="162">
        <f>S840*H840</f>
        <v>0</v>
      </c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R840" s="163" t="s">
        <v>165</v>
      </c>
      <c r="AT840" s="163" t="s">
        <v>161</v>
      </c>
      <c r="AU840" s="163" t="s">
        <v>85</v>
      </c>
      <c r="AY840" s="18" t="s">
        <v>159</v>
      </c>
      <c r="BE840" s="164">
        <f>IF(N840="základní",J840,0)</f>
        <v>0</v>
      </c>
      <c r="BF840" s="164">
        <f>IF(N840="snížená",J840,0)</f>
        <v>0</v>
      </c>
      <c r="BG840" s="164">
        <f>IF(N840="zákl. přenesená",J840,0)</f>
        <v>0</v>
      </c>
      <c r="BH840" s="164">
        <f>IF(N840="sníž. přenesená",J840,0)</f>
        <v>0</v>
      </c>
      <c r="BI840" s="164">
        <f>IF(N840="nulová",J840,0)</f>
        <v>0</v>
      </c>
      <c r="BJ840" s="18" t="s">
        <v>83</v>
      </c>
      <c r="BK840" s="164">
        <f>ROUND(I840*H840,2)</f>
        <v>0</v>
      </c>
      <c r="BL840" s="18" t="s">
        <v>165</v>
      </c>
      <c r="BM840" s="163" t="s">
        <v>1504</v>
      </c>
    </row>
    <row r="841" spans="1:65" s="2" customFormat="1" ht="24.2" customHeight="1">
      <c r="A841" s="33"/>
      <c r="B841" s="150"/>
      <c r="C841" s="151" t="s">
        <v>1505</v>
      </c>
      <c r="D841" s="151" t="s">
        <v>161</v>
      </c>
      <c r="E841" s="152" t="s">
        <v>1506</v>
      </c>
      <c r="F841" s="153" t="s">
        <v>1507</v>
      </c>
      <c r="G841" s="154" t="s">
        <v>164</v>
      </c>
      <c r="H841" s="155">
        <v>593.406</v>
      </c>
      <c r="I841" s="156"/>
      <c r="J841" s="157">
        <f>ROUND(I841*H841,2)</f>
        <v>0</v>
      </c>
      <c r="K841" s="158"/>
      <c r="L841" s="34"/>
      <c r="M841" s="159" t="s">
        <v>1</v>
      </c>
      <c r="N841" s="160" t="s">
        <v>41</v>
      </c>
      <c r="O841" s="59"/>
      <c r="P841" s="161">
        <f>O841*H841</f>
        <v>0</v>
      </c>
      <c r="Q841" s="161">
        <v>0.00285</v>
      </c>
      <c r="R841" s="161">
        <f>Q841*H841</f>
        <v>1.6912071</v>
      </c>
      <c r="S841" s="161">
        <v>0</v>
      </c>
      <c r="T841" s="162">
        <f>S841*H841</f>
        <v>0</v>
      </c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R841" s="163" t="s">
        <v>165</v>
      </c>
      <c r="AT841" s="163" t="s">
        <v>161</v>
      </c>
      <c r="AU841" s="163" t="s">
        <v>85</v>
      </c>
      <c r="AY841" s="18" t="s">
        <v>159</v>
      </c>
      <c r="BE841" s="164">
        <f>IF(N841="základní",J841,0)</f>
        <v>0</v>
      </c>
      <c r="BF841" s="164">
        <f>IF(N841="snížená",J841,0)</f>
        <v>0</v>
      </c>
      <c r="BG841" s="164">
        <f>IF(N841="zákl. přenesená",J841,0)</f>
        <v>0</v>
      </c>
      <c r="BH841" s="164">
        <f>IF(N841="sníž. přenesená",J841,0)</f>
        <v>0</v>
      </c>
      <c r="BI841" s="164">
        <f>IF(N841="nulová",J841,0)</f>
        <v>0</v>
      </c>
      <c r="BJ841" s="18" t="s">
        <v>83</v>
      </c>
      <c r="BK841" s="164">
        <f>ROUND(I841*H841,2)</f>
        <v>0</v>
      </c>
      <c r="BL841" s="18" t="s">
        <v>165</v>
      </c>
      <c r="BM841" s="163" t="s">
        <v>1508</v>
      </c>
    </row>
    <row r="842" spans="2:51" s="13" customFormat="1" ht="11.25">
      <c r="B842" s="165"/>
      <c r="D842" s="166" t="s">
        <v>167</v>
      </c>
      <c r="E842" s="167" t="s">
        <v>1</v>
      </c>
      <c r="F842" s="168" t="s">
        <v>1410</v>
      </c>
      <c r="H842" s="169">
        <v>554.28</v>
      </c>
      <c r="I842" s="170"/>
      <c r="L842" s="165"/>
      <c r="M842" s="171"/>
      <c r="N842" s="172"/>
      <c r="O842" s="172"/>
      <c r="P842" s="172"/>
      <c r="Q842" s="172"/>
      <c r="R842" s="172"/>
      <c r="S842" s="172"/>
      <c r="T842" s="173"/>
      <c r="AT842" s="167" t="s">
        <v>167</v>
      </c>
      <c r="AU842" s="167" t="s">
        <v>85</v>
      </c>
      <c r="AV842" s="13" t="s">
        <v>85</v>
      </c>
      <c r="AW842" s="13" t="s">
        <v>32</v>
      </c>
      <c r="AX842" s="13" t="s">
        <v>76</v>
      </c>
      <c r="AY842" s="167" t="s">
        <v>159</v>
      </c>
    </row>
    <row r="843" spans="2:51" s="15" customFormat="1" ht="11.25">
      <c r="B843" s="202"/>
      <c r="D843" s="166" t="s">
        <v>167</v>
      </c>
      <c r="E843" s="203" t="s">
        <v>1</v>
      </c>
      <c r="F843" s="204" t="s">
        <v>1411</v>
      </c>
      <c r="H843" s="203" t="s">
        <v>1</v>
      </c>
      <c r="I843" s="205"/>
      <c r="L843" s="202"/>
      <c r="M843" s="206"/>
      <c r="N843" s="207"/>
      <c r="O843" s="207"/>
      <c r="P843" s="207"/>
      <c r="Q843" s="207"/>
      <c r="R843" s="207"/>
      <c r="S843" s="207"/>
      <c r="T843" s="208"/>
      <c r="AT843" s="203" t="s">
        <v>167</v>
      </c>
      <c r="AU843" s="203" t="s">
        <v>85</v>
      </c>
      <c r="AV843" s="15" t="s">
        <v>83</v>
      </c>
      <c r="AW843" s="15" t="s">
        <v>32</v>
      </c>
      <c r="AX843" s="15" t="s">
        <v>76</v>
      </c>
      <c r="AY843" s="203" t="s">
        <v>159</v>
      </c>
    </row>
    <row r="844" spans="2:51" s="13" customFormat="1" ht="22.5">
      <c r="B844" s="165"/>
      <c r="D844" s="166" t="s">
        <v>167</v>
      </c>
      <c r="E844" s="167" t="s">
        <v>1</v>
      </c>
      <c r="F844" s="168" t="s">
        <v>1412</v>
      </c>
      <c r="H844" s="169">
        <v>21.866</v>
      </c>
      <c r="I844" s="170"/>
      <c r="L844" s="165"/>
      <c r="M844" s="171"/>
      <c r="N844" s="172"/>
      <c r="O844" s="172"/>
      <c r="P844" s="172"/>
      <c r="Q844" s="172"/>
      <c r="R844" s="172"/>
      <c r="S844" s="172"/>
      <c r="T844" s="173"/>
      <c r="AT844" s="167" t="s">
        <v>167</v>
      </c>
      <c r="AU844" s="167" t="s">
        <v>85</v>
      </c>
      <c r="AV844" s="13" t="s">
        <v>85</v>
      </c>
      <c r="AW844" s="13" t="s">
        <v>32</v>
      </c>
      <c r="AX844" s="13" t="s">
        <v>76</v>
      </c>
      <c r="AY844" s="167" t="s">
        <v>159</v>
      </c>
    </row>
    <row r="845" spans="2:51" s="13" customFormat="1" ht="22.5">
      <c r="B845" s="165"/>
      <c r="D845" s="166" t="s">
        <v>167</v>
      </c>
      <c r="E845" s="167" t="s">
        <v>1</v>
      </c>
      <c r="F845" s="168" t="s">
        <v>1413</v>
      </c>
      <c r="H845" s="169">
        <v>13.63</v>
      </c>
      <c r="I845" s="170"/>
      <c r="L845" s="165"/>
      <c r="M845" s="171"/>
      <c r="N845" s="172"/>
      <c r="O845" s="172"/>
      <c r="P845" s="172"/>
      <c r="Q845" s="172"/>
      <c r="R845" s="172"/>
      <c r="S845" s="172"/>
      <c r="T845" s="173"/>
      <c r="AT845" s="167" t="s">
        <v>167</v>
      </c>
      <c r="AU845" s="167" t="s">
        <v>85</v>
      </c>
      <c r="AV845" s="13" t="s">
        <v>85</v>
      </c>
      <c r="AW845" s="13" t="s">
        <v>32</v>
      </c>
      <c r="AX845" s="13" t="s">
        <v>76</v>
      </c>
      <c r="AY845" s="167" t="s">
        <v>159</v>
      </c>
    </row>
    <row r="846" spans="2:51" s="13" customFormat="1" ht="11.25">
      <c r="B846" s="165"/>
      <c r="D846" s="166" t="s">
        <v>167</v>
      </c>
      <c r="E846" s="167" t="s">
        <v>1</v>
      </c>
      <c r="F846" s="168" t="s">
        <v>1414</v>
      </c>
      <c r="H846" s="169">
        <v>3.63</v>
      </c>
      <c r="I846" s="170"/>
      <c r="L846" s="165"/>
      <c r="M846" s="171"/>
      <c r="N846" s="172"/>
      <c r="O846" s="172"/>
      <c r="P846" s="172"/>
      <c r="Q846" s="172"/>
      <c r="R846" s="172"/>
      <c r="S846" s="172"/>
      <c r="T846" s="173"/>
      <c r="AT846" s="167" t="s">
        <v>167</v>
      </c>
      <c r="AU846" s="167" t="s">
        <v>85</v>
      </c>
      <c r="AV846" s="13" t="s">
        <v>85</v>
      </c>
      <c r="AW846" s="13" t="s">
        <v>32</v>
      </c>
      <c r="AX846" s="13" t="s">
        <v>76</v>
      </c>
      <c r="AY846" s="167" t="s">
        <v>159</v>
      </c>
    </row>
    <row r="847" spans="2:51" s="14" customFormat="1" ht="11.25">
      <c r="B847" s="174"/>
      <c r="D847" s="166" t="s">
        <v>167</v>
      </c>
      <c r="E847" s="175" t="s">
        <v>1</v>
      </c>
      <c r="F847" s="176" t="s">
        <v>227</v>
      </c>
      <c r="H847" s="177">
        <v>593.406</v>
      </c>
      <c r="I847" s="178"/>
      <c r="L847" s="174"/>
      <c r="M847" s="179"/>
      <c r="N847" s="180"/>
      <c r="O847" s="180"/>
      <c r="P847" s="180"/>
      <c r="Q847" s="180"/>
      <c r="R847" s="180"/>
      <c r="S847" s="180"/>
      <c r="T847" s="181"/>
      <c r="AT847" s="175" t="s">
        <v>167</v>
      </c>
      <c r="AU847" s="175" t="s">
        <v>85</v>
      </c>
      <c r="AV847" s="14" t="s">
        <v>165</v>
      </c>
      <c r="AW847" s="14" t="s">
        <v>32</v>
      </c>
      <c r="AX847" s="14" t="s">
        <v>83</v>
      </c>
      <c r="AY847" s="175" t="s">
        <v>159</v>
      </c>
    </row>
    <row r="848" spans="1:65" s="2" customFormat="1" ht="21.75" customHeight="1">
      <c r="A848" s="33"/>
      <c r="B848" s="150"/>
      <c r="C848" s="151" t="s">
        <v>1509</v>
      </c>
      <c r="D848" s="151" t="s">
        <v>161</v>
      </c>
      <c r="E848" s="152" t="s">
        <v>1510</v>
      </c>
      <c r="F848" s="153" t="s">
        <v>1511</v>
      </c>
      <c r="G848" s="154" t="s">
        <v>164</v>
      </c>
      <c r="H848" s="155">
        <v>129.841</v>
      </c>
      <c r="I848" s="156"/>
      <c r="J848" s="157">
        <f>ROUND(I848*H848,2)</f>
        <v>0</v>
      </c>
      <c r="K848" s="158"/>
      <c r="L848" s="34"/>
      <c r="M848" s="159" t="s">
        <v>1</v>
      </c>
      <c r="N848" s="160" t="s">
        <v>41</v>
      </c>
      <c r="O848" s="59"/>
      <c r="P848" s="161">
        <f>O848*H848</f>
        <v>0</v>
      </c>
      <c r="Q848" s="161">
        <v>0</v>
      </c>
      <c r="R848" s="161">
        <f>Q848*H848</f>
        <v>0</v>
      </c>
      <c r="S848" s="161">
        <v>0</v>
      </c>
      <c r="T848" s="162">
        <f>S848*H848</f>
        <v>0</v>
      </c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R848" s="163" t="s">
        <v>165</v>
      </c>
      <c r="AT848" s="163" t="s">
        <v>161</v>
      </c>
      <c r="AU848" s="163" t="s">
        <v>85</v>
      </c>
      <c r="AY848" s="18" t="s">
        <v>159</v>
      </c>
      <c r="BE848" s="164">
        <f>IF(N848="základní",J848,0)</f>
        <v>0</v>
      </c>
      <c r="BF848" s="164">
        <f>IF(N848="snížená",J848,0)</f>
        <v>0</v>
      </c>
      <c r="BG848" s="164">
        <f>IF(N848="zákl. přenesená",J848,0)</f>
        <v>0</v>
      </c>
      <c r="BH848" s="164">
        <f>IF(N848="sníž. přenesená",J848,0)</f>
        <v>0</v>
      </c>
      <c r="BI848" s="164">
        <f>IF(N848="nulová",J848,0)</f>
        <v>0</v>
      </c>
      <c r="BJ848" s="18" t="s">
        <v>83</v>
      </c>
      <c r="BK848" s="164">
        <f>ROUND(I848*H848,2)</f>
        <v>0</v>
      </c>
      <c r="BL848" s="18" t="s">
        <v>165</v>
      </c>
      <c r="BM848" s="163" t="s">
        <v>1512</v>
      </c>
    </row>
    <row r="849" spans="2:51" s="13" customFormat="1" ht="11.25">
      <c r="B849" s="165"/>
      <c r="D849" s="166" t="s">
        <v>167</v>
      </c>
      <c r="E849" s="167" t="s">
        <v>1</v>
      </c>
      <c r="F849" s="168" t="s">
        <v>1513</v>
      </c>
      <c r="H849" s="169">
        <v>8.292</v>
      </c>
      <c r="I849" s="170"/>
      <c r="L849" s="165"/>
      <c r="M849" s="171"/>
      <c r="N849" s="172"/>
      <c r="O849" s="172"/>
      <c r="P849" s="172"/>
      <c r="Q849" s="172"/>
      <c r="R849" s="172"/>
      <c r="S849" s="172"/>
      <c r="T849" s="173"/>
      <c r="AT849" s="167" t="s">
        <v>167</v>
      </c>
      <c r="AU849" s="167" t="s">
        <v>85</v>
      </c>
      <c r="AV849" s="13" t="s">
        <v>85</v>
      </c>
      <c r="AW849" s="13" t="s">
        <v>32</v>
      </c>
      <c r="AX849" s="13" t="s">
        <v>76</v>
      </c>
      <c r="AY849" s="167" t="s">
        <v>159</v>
      </c>
    </row>
    <row r="850" spans="2:51" s="13" customFormat="1" ht="22.5">
      <c r="B850" s="165"/>
      <c r="D850" s="166" t="s">
        <v>167</v>
      </c>
      <c r="E850" s="167" t="s">
        <v>1</v>
      </c>
      <c r="F850" s="168" t="s">
        <v>1514</v>
      </c>
      <c r="H850" s="169">
        <v>88.421</v>
      </c>
      <c r="I850" s="170"/>
      <c r="L850" s="165"/>
      <c r="M850" s="171"/>
      <c r="N850" s="172"/>
      <c r="O850" s="172"/>
      <c r="P850" s="172"/>
      <c r="Q850" s="172"/>
      <c r="R850" s="172"/>
      <c r="S850" s="172"/>
      <c r="T850" s="173"/>
      <c r="AT850" s="167" t="s">
        <v>167</v>
      </c>
      <c r="AU850" s="167" t="s">
        <v>85</v>
      </c>
      <c r="AV850" s="13" t="s">
        <v>85</v>
      </c>
      <c r="AW850" s="13" t="s">
        <v>32</v>
      </c>
      <c r="AX850" s="13" t="s">
        <v>76</v>
      </c>
      <c r="AY850" s="167" t="s">
        <v>159</v>
      </c>
    </row>
    <row r="851" spans="2:51" s="13" customFormat="1" ht="11.25">
      <c r="B851" s="165"/>
      <c r="D851" s="166" t="s">
        <v>167</v>
      </c>
      <c r="E851" s="167" t="s">
        <v>1</v>
      </c>
      <c r="F851" s="168" t="s">
        <v>1515</v>
      </c>
      <c r="H851" s="169">
        <v>29.528</v>
      </c>
      <c r="I851" s="170"/>
      <c r="L851" s="165"/>
      <c r="M851" s="171"/>
      <c r="N851" s="172"/>
      <c r="O851" s="172"/>
      <c r="P851" s="172"/>
      <c r="Q851" s="172"/>
      <c r="R851" s="172"/>
      <c r="S851" s="172"/>
      <c r="T851" s="173"/>
      <c r="AT851" s="167" t="s">
        <v>167</v>
      </c>
      <c r="AU851" s="167" t="s">
        <v>85</v>
      </c>
      <c r="AV851" s="13" t="s">
        <v>85</v>
      </c>
      <c r="AW851" s="13" t="s">
        <v>32</v>
      </c>
      <c r="AX851" s="13" t="s">
        <v>76</v>
      </c>
      <c r="AY851" s="167" t="s">
        <v>159</v>
      </c>
    </row>
    <row r="852" spans="2:51" s="13" customFormat="1" ht="11.25">
      <c r="B852" s="165"/>
      <c r="D852" s="166" t="s">
        <v>167</v>
      </c>
      <c r="E852" s="167" t="s">
        <v>1</v>
      </c>
      <c r="F852" s="168" t="s">
        <v>1516</v>
      </c>
      <c r="H852" s="169">
        <v>3.6</v>
      </c>
      <c r="I852" s="170"/>
      <c r="L852" s="165"/>
      <c r="M852" s="171"/>
      <c r="N852" s="172"/>
      <c r="O852" s="172"/>
      <c r="P852" s="172"/>
      <c r="Q852" s="172"/>
      <c r="R852" s="172"/>
      <c r="S852" s="172"/>
      <c r="T852" s="173"/>
      <c r="AT852" s="167" t="s">
        <v>167</v>
      </c>
      <c r="AU852" s="167" t="s">
        <v>85</v>
      </c>
      <c r="AV852" s="13" t="s">
        <v>85</v>
      </c>
      <c r="AW852" s="13" t="s">
        <v>32</v>
      </c>
      <c r="AX852" s="13" t="s">
        <v>76</v>
      </c>
      <c r="AY852" s="167" t="s">
        <v>159</v>
      </c>
    </row>
    <row r="853" spans="2:51" s="14" customFormat="1" ht="11.25">
      <c r="B853" s="174"/>
      <c r="D853" s="166" t="s">
        <v>167</v>
      </c>
      <c r="E853" s="175" t="s">
        <v>1</v>
      </c>
      <c r="F853" s="176" t="s">
        <v>227</v>
      </c>
      <c r="H853" s="177">
        <v>129.841</v>
      </c>
      <c r="I853" s="178"/>
      <c r="L853" s="174"/>
      <c r="M853" s="179"/>
      <c r="N853" s="180"/>
      <c r="O853" s="180"/>
      <c r="P853" s="180"/>
      <c r="Q853" s="180"/>
      <c r="R853" s="180"/>
      <c r="S853" s="180"/>
      <c r="T853" s="181"/>
      <c r="AT853" s="175" t="s">
        <v>167</v>
      </c>
      <c r="AU853" s="175" t="s">
        <v>85</v>
      </c>
      <c r="AV853" s="14" t="s">
        <v>165</v>
      </c>
      <c r="AW853" s="14" t="s">
        <v>32</v>
      </c>
      <c r="AX853" s="14" t="s">
        <v>83</v>
      </c>
      <c r="AY853" s="175" t="s">
        <v>159</v>
      </c>
    </row>
    <row r="854" spans="1:65" s="2" customFormat="1" ht="33" customHeight="1">
      <c r="A854" s="33"/>
      <c r="B854" s="150"/>
      <c r="C854" s="151" t="s">
        <v>1517</v>
      </c>
      <c r="D854" s="151" t="s">
        <v>161</v>
      </c>
      <c r="E854" s="152" t="s">
        <v>1518</v>
      </c>
      <c r="F854" s="153" t="s">
        <v>1519</v>
      </c>
      <c r="G854" s="154" t="s">
        <v>196</v>
      </c>
      <c r="H854" s="155">
        <v>14.329</v>
      </c>
      <c r="I854" s="156"/>
      <c r="J854" s="157">
        <f>ROUND(I854*H854,2)</f>
        <v>0</v>
      </c>
      <c r="K854" s="158"/>
      <c r="L854" s="34"/>
      <c r="M854" s="159" t="s">
        <v>1</v>
      </c>
      <c r="N854" s="160" t="s">
        <v>41</v>
      </c>
      <c r="O854" s="59"/>
      <c r="P854" s="161">
        <f>O854*H854</f>
        <v>0</v>
      </c>
      <c r="Q854" s="161">
        <v>2.50187</v>
      </c>
      <c r="R854" s="161">
        <f>Q854*H854</f>
        <v>35.849295229999996</v>
      </c>
      <c r="S854" s="161">
        <v>0</v>
      </c>
      <c r="T854" s="162">
        <f>S854*H854</f>
        <v>0</v>
      </c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R854" s="163" t="s">
        <v>165</v>
      </c>
      <c r="AT854" s="163" t="s">
        <v>161</v>
      </c>
      <c r="AU854" s="163" t="s">
        <v>85</v>
      </c>
      <c r="AY854" s="18" t="s">
        <v>159</v>
      </c>
      <c r="BE854" s="164">
        <f>IF(N854="základní",J854,0)</f>
        <v>0</v>
      </c>
      <c r="BF854" s="164">
        <f>IF(N854="snížená",J854,0)</f>
        <v>0</v>
      </c>
      <c r="BG854" s="164">
        <f>IF(N854="zákl. přenesená",J854,0)</f>
        <v>0</v>
      </c>
      <c r="BH854" s="164">
        <f>IF(N854="sníž. přenesená",J854,0)</f>
        <v>0</v>
      </c>
      <c r="BI854" s="164">
        <f>IF(N854="nulová",J854,0)</f>
        <v>0</v>
      </c>
      <c r="BJ854" s="18" t="s">
        <v>83</v>
      </c>
      <c r="BK854" s="164">
        <f>ROUND(I854*H854,2)</f>
        <v>0</v>
      </c>
      <c r="BL854" s="18" t="s">
        <v>165</v>
      </c>
      <c r="BM854" s="163" t="s">
        <v>1520</v>
      </c>
    </row>
    <row r="855" spans="2:51" s="13" customFormat="1" ht="11.25">
      <c r="B855" s="165"/>
      <c r="D855" s="166" t="s">
        <v>167</v>
      </c>
      <c r="E855" s="167" t="s">
        <v>1</v>
      </c>
      <c r="F855" s="168" t="s">
        <v>1521</v>
      </c>
      <c r="H855" s="169">
        <v>8.029</v>
      </c>
      <c r="I855" s="170"/>
      <c r="L855" s="165"/>
      <c r="M855" s="171"/>
      <c r="N855" s="172"/>
      <c r="O855" s="172"/>
      <c r="P855" s="172"/>
      <c r="Q855" s="172"/>
      <c r="R855" s="172"/>
      <c r="S855" s="172"/>
      <c r="T855" s="173"/>
      <c r="AT855" s="167" t="s">
        <v>167</v>
      </c>
      <c r="AU855" s="167" t="s">
        <v>85</v>
      </c>
      <c r="AV855" s="13" t="s">
        <v>85</v>
      </c>
      <c r="AW855" s="13" t="s">
        <v>32</v>
      </c>
      <c r="AX855" s="13" t="s">
        <v>76</v>
      </c>
      <c r="AY855" s="167" t="s">
        <v>159</v>
      </c>
    </row>
    <row r="856" spans="2:51" s="13" customFormat="1" ht="11.25">
      <c r="B856" s="165"/>
      <c r="D856" s="166" t="s">
        <v>167</v>
      </c>
      <c r="E856" s="167" t="s">
        <v>1</v>
      </c>
      <c r="F856" s="168" t="s">
        <v>1522</v>
      </c>
      <c r="H856" s="169">
        <v>6.3</v>
      </c>
      <c r="I856" s="170"/>
      <c r="L856" s="165"/>
      <c r="M856" s="171"/>
      <c r="N856" s="172"/>
      <c r="O856" s="172"/>
      <c r="P856" s="172"/>
      <c r="Q856" s="172"/>
      <c r="R856" s="172"/>
      <c r="S856" s="172"/>
      <c r="T856" s="173"/>
      <c r="AT856" s="167" t="s">
        <v>167</v>
      </c>
      <c r="AU856" s="167" t="s">
        <v>85</v>
      </c>
      <c r="AV856" s="13" t="s">
        <v>85</v>
      </c>
      <c r="AW856" s="13" t="s">
        <v>32</v>
      </c>
      <c r="AX856" s="13" t="s">
        <v>76</v>
      </c>
      <c r="AY856" s="167" t="s">
        <v>159</v>
      </c>
    </row>
    <row r="857" spans="2:51" s="14" customFormat="1" ht="11.25">
      <c r="B857" s="174"/>
      <c r="D857" s="166" t="s">
        <v>167</v>
      </c>
      <c r="E857" s="175" t="s">
        <v>1</v>
      </c>
      <c r="F857" s="176" t="s">
        <v>227</v>
      </c>
      <c r="H857" s="177">
        <v>14.329</v>
      </c>
      <c r="I857" s="178"/>
      <c r="L857" s="174"/>
      <c r="M857" s="179"/>
      <c r="N857" s="180"/>
      <c r="O857" s="180"/>
      <c r="P857" s="180"/>
      <c r="Q857" s="180"/>
      <c r="R857" s="180"/>
      <c r="S857" s="180"/>
      <c r="T857" s="181"/>
      <c r="AT857" s="175" t="s">
        <v>167</v>
      </c>
      <c r="AU857" s="175" t="s">
        <v>85</v>
      </c>
      <c r="AV857" s="14" t="s">
        <v>165</v>
      </c>
      <c r="AW857" s="14" t="s">
        <v>32</v>
      </c>
      <c r="AX857" s="14" t="s">
        <v>83</v>
      </c>
      <c r="AY857" s="175" t="s">
        <v>159</v>
      </c>
    </row>
    <row r="858" spans="1:65" s="2" customFormat="1" ht="33" customHeight="1">
      <c r="A858" s="33"/>
      <c r="B858" s="150"/>
      <c r="C858" s="151" t="s">
        <v>1523</v>
      </c>
      <c r="D858" s="151" t="s">
        <v>161</v>
      </c>
      <c r="E858" s="152" t="s">
        <v>1524</v>
      </c>
      <c r="F858" s="153" t="s">
        <v>1525</v>
      </c>
      <c r="G858" s="154" t="s">
        <v>196</v>
      </c>
      <c r="H858" s="155">
        <v>66.581</v>
      </c>
      <c r="I858" s="156"/>
      <c r="J858" s="157">
        <f>ROUND(I858*H858,2)</f>
        <v>0</v>
      </c>
      <c r="K858" s="158"/>
      <c r="L858" s="34"/>
      <c r="M858" s="159" t="s">
        <v>1</v>
      </c>
      <c r="N858" s="160" t="s">
        <v>41</v>
      </c>
      <c r="O858" s="59"/>
      <c r="P858" s="161">
        <f>O858*H858</f>
        <v>0</v>
      </c>
      <c r="Q858" s="161">
        <v>2.50187</v>
      </c>
      <c r="R858" s="161">
        <f>Q858*H858</f>
        <v>166.57700647</v>
      </c>
      <c r="S858" s="161">
        <v>0</v>
      </c>
      <c r="T858" s="162">
        <f>S858*H858</f>
        <v>0</v>
      </c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R858" s="163" t="s">
        <v>237</v>
      </c>
      <c r="AT858" s="163" t="s">
        <v>161</v>
      </c>
      <c r="AU858" s="163" t="s">
        <v>85</v>
      </c>
      <c r="AY858" s="18" t="s">
        <v>159</v>
      </c>
      <c r="BE858" s="164">
        <f>IF(N858="základní",J858,0)</f>
        <v>0</v>
      </c>
      <c r="BF858" s="164">
        <f>IF(N858="snížená",J858,0)</f>
        <v>0</v>
      </c>
      <c r="BG858" s="164">
        <f>IF(N858="zákl. přenesená",J858,0)</f>
        <v>0</v>
      </c>
      <c r="BH858" s="164">
        <f>IF(N858="sníž. přenesená",J858,0)</f>
        <v>0</v>
      </c>
      <c r="BI858" s="164">
        <f>IF(N858="nulová",J858,0)</f>
        <v>0</v>
      </c>
      <c r="BJ858" s="18" t="s">
        <v>83</v>
      </c>
      <c r="BK858" s="164">
        <f>ROUND(I858*H858,2)</f>
        <v>0</v>
      </c>
      <c r="BL858" s="18" t="s">
        <v>237</v>
      </c>
      <c r="BM858" s="163" t="s">
        <v>1526</v>
      </c>
    </row>
    <row r="859" spans="2:51" s="13" customFormat="1" ht="11.25">
      <c r="B859" s="165"/>
      <c r="D859" s="166" t="s">
        <v>167</v>
      </c>
      <c r="E859" s="167" t="s">
        <v>1</v>
      </c>
      <c r="F859" s="168" t="s">
        <v>1527</v>
      </c>
      <c r="H859" s="169">
        <v>3.349</v>
      </c>
      <c r="I859" s="170"/>
      <c r="L859" s="165"/>
      <c r="M859" s="171"/>
      <c r="N859" s="172"/>
      <c r="O859" s="172"/>
      <c r="P859" s="172"/>
      <c r="Q859" s="172"/>
      <c r="R859" s="172"/>
      <c r="S859" s="172"/>
      <c r="T859" s="173"/>
      <c r="AT859" s="167" t="s">
        <v>167</v>
      </c>
      <c r="AU859" s="167" t="s">
        <v>85</v>
      </c>
      <c r="AV859" s="13" t="s">
        <v>85</v>
      </c>
      <c r="AW859" s="13" t="s">
        <v>32</v>
      </c>
      <c r="AX859" s="13" t="s">
        <v>76</v>
      </c>
      <c r="AY859" s="167" t="s">
        <v>159</v>
      </c>
    </row>
    <row r="860" spans="2:51" s="13" customFormat="1" ht="11.25">
      <c r="B860" s="165"/>
      <c r="D860" s="166" t="s">
        <v>167</v>
      </c>
      <c r="E860" s="167" t="s">
        <v>1</v>
      </c>
      <c r="F860" s="168" t="s">
        <v>1528</v>
      </c>
      <c r="H860" s="169">
        <v>2.491</v>
      </c>
      <c r="I860" s="170"/>
      <c r="L860" s="165"/>
      <c r="M860" s="171"/>
      <c r="N860" s="172"/>
      <c r="O860" s="172"/>
      <c r="P860" s="172"/>
      <c r="Q860" s="172"/>
      <c r="R860" s="172"/>
      <c r="S860" s="172"/>
      <c r="T860" s="173"/>
      <c r="AT860" s="167" t="s">
        <v>167</v>
      </c>
      <c r="AU860" s="167" t="s">
        <v>85</v>
      </c>
      <c r="AV860" s="13" t="s">
        <v>85</v>
      </c>
      <c r="AW860" s="13" t="s">
        <v>32</v>
      </c>
      <c r="AX860" s="13" t="s">
        <v>76</v>
      </c>
      <c r="AY860" s="167" t="s">
        <v>159</v>
      </c>
    </row>
    <row r="861" spans="2:51" s="13" customFormat="1" ht="11.25">
      <c r="B861" s="165"/>
      <c r="D861" s="166" t="s">
        <v>167</v>
      </c>
      <c r="E861" s="167" t="s">
        <v>1</v>
      </c>
      <c r="F861" s="168" t="s">
        <v>1529</v>
      </c>
      <c r="H861" s="169">
        <v>11.402</v>
      </c>
      <c r="I861" s="170"/>
      <c r="L861" s="165"/>
      <c r="M861" s="171"/>
      <c r="N861" s="172"/>
      <c r="O861" s="172"/>
      <c r="P861" s="172"/>
      <c r="Q861" s="172"/>
      <c r="R861" s="172"/>
      <c r="S861" s="172"/>
      <c r="T861" s="173"/>
      <c r="AT861" s="167" t="s">
        <v>167</v>
      </c>
      <c r="AU861" s="167" t="s">
        <v>85</v>
      </c>
      <c r="AV861" s="13" t="s">
        <v>85</v>
      </c>
      <c r="AW861" s="13" t="s">
        <v>32</v>
      </c>
      <c r="AX861" s="13" t="s">
        <v>76</v>
      </c>
      <c r="AY861" s="167" t="s">
        <v>159</v>
      </c>
    </row>
    <row r="862" spans="2:51" s="13" customFormat="1" ht="11.25">
      <c r="B862" s="165"/>
      <c r="D862" s="166" t="s">
        <v>167</v>
      </c>
      <c r="E862" s="167" t="s">
        <v>1</v>
      </c>
      <c r="F862" s="168" t="s">
        <v>1530</v>
      </c>
      <c r="H862" s="169">
        <v>3.162</v>
      </c>
      <c r="I862" s="170"/>
      <c r="L862" s="165"/>
      <c r="M862" s="171"/>
      <c r="N862" s="172"/>
      <c r="O862" s="172"/>
      <c r="P862" s="172"/>
      <c r="Q862" s="172"/>
      <c r="R862" s="172"/>
      <c r="S862" s="172"/>
      <c r="T862" s="173"/>
      <c r="AT862" s="167" t="s">
        <v>167</v>
      </c>
      <c r="AU862" s="167" t="s">
        <v>85</v>
      </c>
      <c r="AV862" s="13" t="s">
        <v>85</v>
      </c>
      <c r="AW862" s="13" t="s">
        <v>32</v>
      </c>
      <c r="AX862" s="13" t="s">
        <v>76</v>
      </c>
      <c r="AY862" s="167" t="s">
        <v>159</v>
      </c>
    </row>
    <row r="863" spans="2:51" s="13" customFormat="1" ht="11.25">
      <c r="B863" s="165"/>
      <c r="D863" s="166" t="s">
        <v>167</v>
      </c>
      <c r="E863" s="167" t="s">
        <v>1</v>
      </c>
      <c r="F863" s="168" t="s">
        <v>1531</v>
      </c>
      <c r="H863" s="169">
        <v>2.877</v>
      </c>
      <c r="I863" s="170"/>
      <c r="L863" s="165"/>
      <c r="M863" s="171"/>
      <c r="N863" s="172"/>
      <c r="O863" s="172"/>
      <c r="P863" s="172"/>
      <c r="Q863" s="172"/>
      <c r="R863" s="172"/>
      <c r="S863" s="172"/>
      <c r="T863" s="173"/>
      <c r="AT863" s="167" t="s">
        <v>167</v>
      </c>
      <c r="AU863" s="167" t="s">
        <v>85</v>
      </c>
      <c r="AV863" s="13" t="s">
        <v>85</v>
      </c>
      <c r="AW863" s="13" t="s">
        <v>32</v>
      </c>
      <c r="AX863" s="13" t="s">
        <v>76</v>
      </c>
      <c r="AY863" s="167" t="s">
        <v>159</v>
      </c>
    </row>
    <row r="864" spans="2:51" s="13" customFormat="1" ht="11.25">
      <c r="B864" s="165"/>
      <c r="D864" s="166" t="s">
        <v>167</v>
      </c>
      <c r="E864" s="167" t="s">
        <v>1</v>
      </c>
      <c r="F864" s="168" t="s">
        <v>1532</v>
      </c>
      <c r="H864" s="169">
        <v>2.945</v>
      </c>
      <c r="I864" s="170"/>
      <c r="L864" s="165"/>
      <c r="M864" s="171"/>
      <c r="N864" s="172"/>
      <c r="O864" s="172"/>
      <c r="P864" s="172"/>
      <c r="Q864" s="172"/>
      <c r="R864" s="172"/>
      <c r="S864" s="172"/>
      <c r="T864" s="173"/>
      <c r="AT864" s="167" t="s">
        <v>167</v>
      </c>
      <c r="AU864" s="167" t="s">
        <v>85</v>
      </c>
      <c r="AV864" s="13" t="s">
        <v>85</v>
      </c>
      <c r="AW864" s="13" t="s">
        <v>32</v>
      </c>
      <c r="AX864" s="13" t="s">
        <v>76</v>
      </c>
      <c r="AY864" s="167" t="s">
        <v>159</v>
      </c>
    </row>
    <row r="865" spans="2:51" s="13" customFormat="1" ht="11.25">
      <c r="B865" s="165"/>
      <c r="D865" s="166" t="s">
        <v>167</v>
      </c>
      <c r="E865" s="167" t="s">
        <v>1</v>
      </c>
      <c r="F865" s="168" t="s">
        <v>1533</v>
      </c>
      <c r="H865" s="169">
        <v>12.844</v>
      </c>
      <c r="I865" s="170"/>
      <c r="L865" s="165"/>
      <c r="M865" s="171"/>
      <c r="N865" s="172"/>
      <c r="O865" s="172"/>
      <c r="P865" s="172"/>
      <c r="Q865" s="172"/>
      <c r="R865" s="172"/>
      <c r="S865" s="172"/>
      <c r="T865" s="173"/>
      <c r="AT865" s="167" t="s">
        <v>167</v>
      </c>
      <c r="AU865" s="167" t="s">
        <v>85</v>
      </c>
      <c r="AV865" s="13" t="s">
        <v>85</v>
      </c>
      <c r="AW865" s="13" t="s">
        <v>32</v>
      </c>
      <c r="AX865" s="13" t="s">
        <v>76</v>
      </c>
      <c r="AY865" s="167" t="s">
        <v>159</v>
      </c>
    </row>
    <row r="866" spans="2:51" s="13" customFormat="1" ht="11.25">
      <c r="B866" s="165"/>
      <c r="D866" s="166" t="s">
        <v>167</v>
      </c>
      <c r="E866" s="167" t="s">
        <v>1</v>
      </c>
      <c r="F866" s="168" t="s">
        <v>1534</v>
      </c>
      <c r="H866" s="169">
        <v>3.455</v>
      </c>
      <c r="I866" s="170"/>
      <c r="L866" s="165"/>
      <c r="M866" s="171"/>
      <c r="N866" s="172"/>
      <c r="O866" s="172"/>
      <c r="P866" s="172"/>
      <c r="Q866" s="172"/>
      <c r="R866" s="172"/>
      <c r="S866" s="172"/>
      <c r="T866" s="173"/>
      <c r="AT866" s="167" t="s">
        <v>167</v>
      </c>
      <c r="AU866" s="167" t="s">
        <v>85</v>
      </c>
      <c r="AV866" s="13" t="s">
        <v>85</v>
      </c>
      <c r="AW866" s="13" t="s">
        <v>32</v>
      </c>
      <c r="AX866" s="13" t="s">
        <v>76</v>
      </c>
      <c r="AY866" s="167" t="s">
        <v>159</v>
      </c>
    </row>
    <row r="867" spans="2:51" s="13" customFormat="1" ht="11.25">
      <c r="B867" s="165"/>
      <c r="D867" s="166" t="s">
        <v>167</v>
      </c>
      <c r="E867" s="167" t="s">
        <v>1</v>
      </c>
      <c r="F867" s="168" t="s">
        <v>1535</v>
      </c>
      <c r="H867" s="169">
        <v>23.327</v>
      </c>
      <c r="I867" s="170"/>
      <c r="L867" s="165"/>
      <c r="M867" s="171"/>
      <c r="N867" s="172"/>
      <c r="O867" s="172"/>
      <c r="P867" s="172"/>
      <c r="Q867" s="172"/>
      <c r="R867" s="172"/>
      <c r="S867" s="172"/>
      <c r="T867" s="173"/>
      <c r="AT867" s="167" t="s">
        <v>167</v>
      </c>
      <c r="AU867" s="167" t="s">
        <v>85</v>
      </c>
      <c r="AV867" s="13" t="s">
        <v>85</v>
      </c>
      <c r="AW867" s="13" t="s">
        <v>32</v>
      </c>
      <c r="AX867" s="13" t="s">
        <v>76</v>
      </c>
      <c r="AY867" s="167" t="s">
        <v>159</v>
      </c>
    </row>
    <row r="868" spans="2:51" s="13" customFormat="1" ht="11.25">
      <c r="B868" s="165"/>
      <c r="D868" s="166" t="s">
        <v>167</v>
      </c>
      <c r="E868" s="167" t="s">
        <v>1</v>
      </c>
      <c r="F868" s="168" t="s">
        <v>1536</v>
      </c>
      <c r="H868" s="169">
        <v>0.729</v>
      </c>
      <c r="I868" s="170"/>
      <c r="L868" s="165"/>
      <c r="M868" s="171"/>
      <c r="N868" s="172"/>
      <c r="O868" s="172"/>
      <c r="P868" s="172"/>
      <c r="Q868" s="172"/>
      <c r="R868" s="172"/>
      <c r="S868" s="172"/>
      <c r="T868" s="173"/>
      <c r="AT868" s="167" t="s">
        <v>167</v>
      </c>
      <c r="AU868" s="167" t="s">
        <v>85</v>
      </c>
      <c r="AV868" s="13" t="s">
        <v>85</v>
      </c>
      <c r="AW868" s="13" t="s">
        <v>32</v>
      </c>
      <c r="AX868" s="13" t="s">
        <v>76</v>
      </c>
      <c r="AY868" s="167" t="s">
        <v>159</v>
      </c>
    </row>
    <row r="869" spans="2:51" s="14" customFormat="1" ht="11.25">
      <c r="B869" s="174"/>
      <c r="D869" s="166" t="s">
        <v>167</v>
      </c>
      <c r="E869" s="175" t="s">
        <v>1</v>
      </c>
      <c r="F869" s="176" t="s">
        <v>227</v>
      </c>
      <c r="H869" s="177">
        <v>66.58099999999999</v>
      </c>
      <c r="I869" s="178"/>
      <c r="L869" s="174"/>
      <c r="M869" s="179"/>
      <c r="N869" s="180"/>
      <c r="O869" s="180"/>
      <c r="P869" s="180"/>
      <c r="Q869" s="180"/>
      <c r="R869" s="180"/>
      <c r="S869" s="180"/>
      <c r="T869" s="181"/>
      <c r="AT869" s="175" t="s">
        <v>167</v>
      </c>
      <c r="AU869" s="175" t="s">
        <v>85</v>
      </c>
      <c r="AV869" s="14" t="s">
        <v>165</v>
      </c>
      <c r="AW869" s="14" t="s">
        <v>32</v>
      </c>
      <c r="AX869" s="14" t="s">
        <v>83</v>
      </c>
      <c r="AY869" s="175" t="s">
        <v>159</v>
      </c>
    </row>
    <row r="870" spans="1:65" s="2" customFormat="1" ht="24.2" customHeight="1">
      <c r="A870" s="33"/>
      <c r="B870" s="150"/>
      <c r="C870" s="151" t="s">
        <v>1537</v>
      </c>
      <c r="D870" s="151" t="s">
        <v>161</v>
      </c>
      <c r="E870" s="152" t="s">
        <v>1538</v>
      </c>
      <c r="F870" s="153" t="s">
        <v>1539</v>
      </c>
      <c r="G870" s="154" t="s">
        <v>196</v>
      </c>
      <c r="H870" s="155">
        <v>1.386</v>
      </c>
      <c r="I870" s="156"/>
      <c r="J870" s="157">
        <f>ROUND(I870*H870,2)</f>
        <v>0</v>
      </c>
      <c r="K870" s="158"/>
      <c r="L870" s="34"/>
      <c r="M870" s="159" t="s">
        <v>1</v>
      </c>
      <c r="N870" s="160" t="s">
        <v>41</v>
      </c>
      <c r="O870" s="59"/>
      <c r="P870" s="161">
        <f>O870*H870</f>
        <v>0</v>
      </c>
      <c r="Q870" s="161">
        <v>2.30102</v>
      </c>
      <c r="R870" s="161">
        <f>Q870*H870</f>
        <v>3.1892137199999997</v>
      </c>
      <c r="S870" s="161">
        <v>0</v>
      </c>
      <c r="T870" s="162">
        <f>S870*H870</f>
        <v>0</v>
      </c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R870" s="163" t="s">
        <v>165</v>
      </c>
      <c r="AT870" s="163" t="s">
        <v>161</v>
      </c>
      <c r="AU870" s="163" t="s">
        <v>85</v>
      </c>
      <c r="AY870" s="18" t="s">
        <v>159</v>
      </c>
      <c r="BE870" s="164">
        <f>IF(N870="základní",J870,0)</f>
        <v>0</v>
      </c>
      <c r="BF870" s="164">
        <f>IF(N870="snížená",J870,0)</f>
        <v>0</v>
      </c>
      <c r="BG870" s="164">
        <f>IF(N870="zákl. přenesená",J870,0)</f>
        <v>0</v>
      </c>
      <c r="BH870" s="164">
        <f>IF(N870="sníž. přenesená",J870,0)</f>
        <v>0</v>
      </c>
      <c r="BI870" s="164">
        <f>IF(N870="nulová",J870,0)</f>
        <v>0</v>
      </c>
      <c r="BJ870" s="18" t="s">
        <v>83</v>
      </c>
      <c r="BK870" s="164">
        <f>ROUND(I870*H870,2)</f>
        <v>0</v>
      </c>
      <c r="BL870" s="18" t="s">
        <v>165</v>
      </c>
      <c r="BM870" s="163" t="s">
        <v>1540</v>
      </c>
    </row>
    <row r="871" spans="2:51" s="15" customFormat="1" ht="11.25">
      <c r="B871" s="202"/>
      <c r="D871" s="166" t="s">
        <v>167</v>
      </c>
      <c r="E871" s="203" t="s">
        <v>1</v>
      </c>
      <c r="F871" s="204" t="s">
        <v>1541</v>
      </c>
      <c r="H871" s="203" t="s">
        <v>1</v>
      </c>
      <c r="I871" s="205"/>
      <c r="L871" s="202"/>
      <c r="M871" s="206"/>
      <c r="N871" s="207"/>
      <c r="O871" s="207"/>
      <c r="P871" s="207"/>
      <c r="Q871" s="207"/>
      <c r="R871" s="207"/>
      <c r="S871" s="207"/>
      <c r="T871" s="208"/>
      <c r="AT871" s="203" t="s">
        <v>167</v>
      </c>
      <c r="AU871" s="203" t="s">
        <v>85</v>
      </c>
      <c r="AV871" s="15" t="s">
        <v>83</v>
      </c>
      <c r="AW871" s="15" t="s">
        <v>32</v>
      </c>
      <c r="AX871" s="15" t="s">
        <v>76</v>
      </c>
      <c r="AY871" s="203" t="s">
        <v>159</v>
      </c>
    </row>
    <row r="872" spans="2:51" s="13" customFormat="1" ht="22.5">
      <c r="B872" s="165"/>
      <c r="D872" s="166" t="s">
        <v>167</v>
      </c>
      <c r="E872" s="167" t="s">
        <v>1</v>
      </c>
      <c r="F872" s="168" t="s">
        <v>1542</v>
      </c>
      <c r="H872" s="169">
        <v>1.386</v>
      </c>
      <c r="I872" s="170"/>
      <c r="L872" s="165"/>
      <c r="M872" s="171"/>
      <c r="N872" s="172"/>
      <c r="O872" s="172"/>
      <c r="P872" s="172"/>
      <c r="Q872" s="172"/>
      <c r="R872" s="172"/>
      <c r="S872" s="172"/>
      <c r="T872" s="173"/>
      <c r="AT872" s="167" t="s">
        <v>167</v>
      </c>
      <c r="AU872" s="167" t="s">
        <v>85</v>
      </c>
      <c r="AV872" s="13" t="s">
        <v>85</v>
      </c>
      <c r="AW872" s="13" t="s">
        <v>32</v>
      </c>
      <c r="AX872" s="13" t="s">
        <v>76</v>
      </c>
      <c r="AY872" s="167" t="s">
        <v>159</v>
      </c>
    </row>
    <row r="873" spans="2:51" s="14" customFormat="1" ht="11.25">
      <c r="B873" s="174"/>
      <c r="D873" s="166" t="s">
        <v>167</v>
      </c>
      <c r="E873" s="175" t="s">
        <v>1</v>
      </c>
      <c r="F873" s="176" t="s">
        <v>227</v>
      </c>
      <c r="H873" s="177">
        <v>1.386</v>
      </c>
      <c r="I873" s="178"/>
      <c r="L873" s="174"/>
      <c r="M873" s="179"/>
      <c r="N873" s="180"/>
      <c r="O873" s="180"/>
      <c r="P873" s="180"/>
      <c r="Q873" s="180"/>
      <c r="R873" s="180"/>
      <c r="S873" s="180"/>
      <c r="T873" s="181"/>
      <c r="AT873" s="175" t="s">
        <v>167</v>
      </c>
      <c r="AU873" s="175" t="s">
        <v>85</v>
      </c>
      <c r="AV873" s="14" t="s">
        <v>165</v>
      </c>
      <c r="AW873" s="14" t="s">
        <v>32</v>
      </c>
      <c r="AX873" s="14" t="s">
        <v>83</v>
      </c>
      <c r="AY873" s="175" t="s">
        <v>159</v>
      </c>
    </row>
    <row r="874" spans="1:65" s="2" customFormat="1" ht="24.2" customHeight="1">
      <c r="A874" s="33"/>
      <c r="B874" s="150"/>
      <c r="C874" s="151" t="s">
        <v>1543</v>
      </c>
      <c r="D874" s="151" t="s">
        <v>161</v>
      </c>
      <c r="E874" s="152" t="s">
        <v>1544</v>
      </c>
      <c r="F874" s="153" t="s">
        <v>1545</v>
      </c>
      <c r="G874" s="154" t="s">
        <v>196</v>
      </c>
      <c r="H874" s="155">
        <v>14.329</v>
      </c>
      <c r="I874" s="156"/>
      <c r="J874" s="157">
        <f>ROUND(I874*H874,2)</f>
        <v>0</v>
      </c>
      <c r="K874" s="158"/>
      <c r="L874" s="34"/>
      <c r="M874" s="159" t="s">
        <v>1</v>
      </c>
      <c r="N874" s="160" t="s">
        <v>41</v>
      </c>
      <c r="O874" s="59"/>
      <c r="P874" s="161">
        <f>O874*H874</f>
        <v>0</v>
      </c>
      <c r="Q874" s="161">
        <v>0</v>
      </c>
      <c r="R874" s="161">
        <f>Q874*H874</f>
        <v>0</v>
      </c>
      <c r="S874" s="161">
        <v>0</v>
      </c>
      <c r="T874" s="162">
        <f>S874*H874</f>
        <v>0</v>
      </c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R874" s="163" t="s">
        <v>165</v>
      </c>
      <c r="AT874" s="163" t="s">
        <v>161</v>
      </c>
      <c r="AU874" s="163" t="s">
        <v>85</v>
      </c>
      <c r="AY874" s="18" t="s">
        <v>159</v>
      </c>
      <c r="BE874" s="164">
        <f>IF(N874="základní",J874,0)</f>
        <v>0</v>
      </c>
      <c r="BF874" s="164">
        <f>IF(N874="snížená",J874,0)</f>
        <v>0</v>
      </c>
      <c r="BG874" s="164">
        <f>IF(N874="zákl. přenesená",J874,0)</f>
        <v>0</v>
      </c>
      <c r="BH874" s="164">
        <f>IF(N874="sníž. přenesená",J874,0)</f>
        <v>0</v>
      </c>
      <c r="BI874" s="164">
        <f>IF(N874="nulová",J874,0)</f>
        <v>0</v>
      </c>
      <c r="BJ874" s="18" t="s">
        <v>83</v>
      </c>
      <c r="BK874" s="164">
        <f>ROUND(I874*H874,2)</f>
        <v>0</v>
      </c>
      <c r="BL874" s="18" t="s">
        <v>165</v>
      </c>
      <c r="BM874" s="163" t="s">
        <v>1546</v>
      </c>
    </row>
    <row r="875" spans="1:65" s="2" customFormat="1" ht="24.2" customHeight="1">
      <c r="A875" s="33"/>
      <c r="B875" s="150"/>
      <c r="C875" s="151" t="s">
        <v>1547</v>
      </c>
      <c r="D875" s="151" t="s">
        <v>161</v>
      </c>
      <c r="E875" s="152" t="s">
        <v>1548</v>
      </c>
      <c r="F875" s="153" t="s">
        <v>1549</v>
      </c>
      <c r="G875" s="154" t="s">
        <v>196</v>
      </c>
      <c r="H875" s="155">
        <v>66.581</v>
      </c>
      <c r="I875" s="156"/>
      <c r="J875" s="157">
        <f>ROUND(I875*H875,2)</f>
        <v>0</v>
      </c>
      <c r="K875" s="158"/>
      <c r="L875" s="34"/>
      <c r="M875" s="159" t="s">
        <v>1</v>
      </c>
      <c r="N875" s="160" t="s">
        <v>41</v>
      </c>
      <c r="O875" s="59"/>
      <c r="P875" s="161">
        <f>O875*H875</f>
        <v>0</v>
      </c>
      <c r="Q875" s="161">
        <v>0</v>
      </c>
      <c r="R875" s="161">
        <f>Q875*H875</f>
        <v>0</v>
      </c>
      <c r="S875" s="161">
        <v>0</v>
      </c>
      <c r="T875" s="162">
        <f>S875*H875</f>
        <v>0</v>
      </c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R875" s="163" t="s">
        <v>165</v>
      </c>
      <c r="AT875" s="163" t="s">
        <v>161</v>
      </c>
      <c r="AU875" s="163" t="s">
        <v>85</v>
      </c>
      <c r="AY875" s="18" t="s">
        <v>159</v>
      </c>
      <c r="BE875" s="164">
        <f>IF(N875="základní",J875,0)</f>
        <v>0</v>
      </c>
      <c r="BF875" s="164">
        <f>IF(N875="snížená",J875,0)</f>
        <v>0</v>
      </c>
      <c r="BG875" s="164">
        <f>IF(N875="zákl. přenesená",J875,0)</f>
        <v>0</v>
      </c>
      <c r="BH875" s="164">
        <f>IF(N875="sníž. přenesená",J875,0)</f>
        <v>0</v>
      </c>
      <c r="BI875" s="164">
        <f>IF(N875="nulová",J875,0)</f>
        <v>0</v>
      </c>
      <c r="BJ875" s="18" t="s">
        <v>83</v>
      </c>
      <c r="BK875" s="164">
        <f>ROUND(I875*H875,2)</f>
        <v>0</v>
      </c>
      <c r="BL875" s="18" t="s">
        <v>165</v>
      </c>
      <c r="BM875" s="163" t="s">
        <v>1550</v>
      </c>
    </row>
    <row r="876" spans="1:65" s="2" customFormat="1" ht="33" customHeight="1">
      <c r="A876" s="33"/>
      <c r="B876" s="150"/>
      <c r="C876" s="151" t="s">
        <v>1551</v>
      </c>
      <c r="D876" s="151" t="s">
        <v>161</v>
      </c>
      <c r="E876" s="152" t="s">
        <v>1552</v>
      </c>
      <c r="F876" s="153" t="s">
        <v>1553</v>
      </c>
      <c r="G876" s="154" t="s">
        <v>196</v>
      </c>
      <c r="H876" s="155">
        <v>14.329</v>
      </c>
      <c r="I876" s="156"/>
      <c r="J876" s="157">
        <f>ROUND(I876*H876,2)</f>
        <v>0</v>
      </c>
      <c r="K876" s="158"/>
      <c r="L876" s="34"/>
      <c r="M876" s="159" t="s">
        <v>1</v>
      </c>
      <c r="N876" s="160" t="s">
        <v>41</v>
      </c>
      <c r="O876" s="59"/>
      <c r="P876" s="161">
        <f>O876*H876</f>
        <v>0</v>
      </c>
      <c r="Q876" s="161">
        <v>0</v>
      </c>
      <c r="R876" s="161">
        <f>Q876*H876</f>
        <v>0</v>
      </c>
      <c r="S876" s="161">
        <v>0</v>
      </c>
      <c r="T876" s="162">
        <f>S876*H876</f>
        <v>0</v>
      </c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R876" s="163" t="s">
        <v>165</v>
      </c>
      <c r="AT876" s="163" t="s">
        <v>161</v>
      </c>
      <c r="AU876" s="163" t="s">
        <v>85</v>
      </c>
      <c r="AY876" s="18" t="s">
        <v>159</v>
      </c>
      <c r="BE876" s="164">
        <f>IF(N876="základní",J876,0)</f>
        <v>0</v>
      </c>
      <c r="BF876" s="164">
        <f>IF(N876="snížená",J876,0)</f>
        <v>0</v>
      </c>
      <c r="BG876" s="164">
        <f>IF(N876="zákl. přenesená",J876,0)</f>
        <v>0</v>
      </c>
      <c r="BH876" s="164">
        <f>IF(N876="sníž. přenesená",J876,0)</f>
        <v>0</v>
      </c>
      <c r="BI876" s="164">
        <f>IF(N876="nulová",J876,0)</f>
        <v>0</v>
      </c>
      <c r="BJ876" s="18" t="s">
        <v>83</v>
      </c>
      <c r="BK876" s="164">
        <f>ROUND(I876*H876,2)</f>
        <v>0</v>
      </c>
      <c r="BL876" s="18" t="s">
        <v>165</v>
      </c>
      <c r="BM876" s="163" t="s">
        <v>1554</v>
      </c>
    </row>
    <row r="877" spans="1:65" s="2" customFormat="1" ht="33" customHeight="1">
      <c r="A877" s="33"/>
      <c r="B877" s="150"/>
      <c r="C877" s="151" t="s">
        <v>1555</v>
      </c>
      <c r="D877" s="151" t="s">
        <v>161</v>
      </c>
      <c r="E877" s="152" t="s">
        <v>1556</v>
      </c>
      <c r="F877" s="153" t="s">
        <v>1557</v>
      </c>
      <c r="G877" s="154" t="s">
        <v>196</v>
      </c>
      <c r="H877" s="155">
        <v>66.581</v>
      </c>
      <c r="I877" s="156"/>
      <c r="J877" s="157">
        <f>ROUND(I877*H877,2)</f>
        <v>0</v>
      </c>
      <c r="K877" s="158"/>
      <c r="L877" s="34"/>
      <c r="M877" s="159" t="s">
        <v>1</v>
      </c>
      <c r="N877" s="160" t="s">
        <v>41</v>
      </c>
      <c r="O877" s="59"/>
      <c r="P877" s="161">
        <f>O877*H877</f>
        <v>0</v>
      </c>
      <c r="Q877" s="161">
        <v>0</v>
      </c>
      <c r="R877" s="161">
        <f>Q877*H877</f>
        <v>0</v>
      </c>
      <c r="S877" s="161">
        <v>0</v>
      </c>
      <c r="T877" s="162">
        <f>S877*H877</f>
        <v>0</v>
      </c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R877" s="163" t="s">
        <v>165</v>
      </c>
      <c r="AT877" s="163" t="s">
        <v>161</v>
      </c>
      <c r="AU877" s="163" t="s">
        <v>85</v>
      </c>
      <c r="AY877" s="18" t="s">
        <v>159</v>
      </c>
      <c r="BE877" s="164">
        <f>IF(N877="základní",J877,0)</f>
        <v>0</v>
      </c>
      <c r="BF877" s="164">
        <f>IF(N877="snížená",J877,0)</f>
        <v>0</v>
      </c>
      <c r="BG877" s="164">
        <f>IF(N877="zákl. přenesená",J877,0)</f>
        <v>0</v>
      </c>
      <c r="BH877" s="164">
        <f>IF(N877="sníž. přenesená",J877,0)</f>
        <v>0</v>
      </c>
      <c r="BI877" s="164">
        <f>IF(N877="nulová",J877,0)</f>
        <v>0</v>
      </c>
      <c r="BJ877" s="18" t="s">
        <v>83</v>
      </c>
      <c r="BK877" s="164">
        <f>ROUND(I877*H877,2)</f>
        <v>0</v>
      </c>
      <c r="BL877" s="18" t="s">
        <v>165</v>
      </c>
      <c r="BM877" s="163" t="s">
        <v>1558</v>
      </c>
    </row>
    <row r="878" spans="1:65" s="2" customFormat="1" ht="16.5" customHeight="1">
      <c r="A878" s="33"/>
      <c r="B878" s="150"/>
      <c r="C878" s="151" t="s">
        <v>1559</v>
      </c>
      <c r="D878" s="151" t="s">
        <v>161</v>
      </c>
      <c r="E878" s="152" t="s">
        <v>1560</v>
      </c>
      <c r="F878" s="153" t="s">
        <v>1561</v>
      </c>
      <c r="G878" s="154" t="s">
        <v>204</v>
      </c>
      <c r="H878" s="155">
        <v>3.256</v>
      </c>
      <c r="I878" s="156"/>
      <c r="J878" s="157">
        <f>ROUND(I878*H878,2)</f>
        <v>0</v>
      </c>
      <c r="K878" s="158"/>
      <c r="L878" s="34"/>
      <c r="M878" s="159" t="s">
        <v>1</v>
      </c>
      <c r="N878" s="160" t="s">
        <v>41</v>
      </c>
      <c r="O878" s="59"/>
      <c r="P878" s="161">
        <f>O878*H878</f>
        <v>0</v>
      </c>
      <c r="Q878" s="161">
        <v>1.06277</v>
      </c>
      <c r="R878" s="161">
        <f>Q878*H878</f>
        <v>3.46037912</v>
      </c>
      <c r="S878" s="161">
        <v>0</v>
      </c>
      <c r="T878" s="162">
        <f>S878*H878</f>
        <v>0</v>
      </c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R878" s="163" t="s">
        <v>165</v>
      </c>
      <c r="AT878" s="163" t="s">
        <v>161</v>
      </c>
      <c r="AU878" s="163" t="s">
        <v>85</v>
      </c>
      <c r="AY878" s="18" t="s">
        <v>159</v>
      </c>
      <c r="BE878" s="164">
        <f>IF(N878="základní",J878,0)</f>
        <v>0</v>
      </c>
      <c r="BF878" s="164">
        <f>IF(N878="snížená",J878,0)</f>
        <v>0</v>
      </c>
      <c r="BG878" s="164">
        <f>IF(N878="zákl. přenesená",J878,0)</f>
        <v>0</v>
      </c>
      <c r="BH878" s="164">
        <f>IF(N878="sníž. přenesená",J878,0)</f>
        <v>0</v>
      </c>
      <c r="BI878" s="164">
        <f>IF(N878="nulová",J878,0)</f>
        <v>0</v>
      </c>
      <c r="BJ878" s="18" t="s">
        <v>83</v>
      </c>
      <c r="BK878" s="164">
        <f>ROUND(I878*H878,2)</f>
        <v>0</v>
      </c>
      <c r="BL878" s="18" t="s">
        <v>165</v>
      </c>
      <c r="BM878" s="163" t="s">
        <v>1562</v>
      </c>
    </row>
    <row r="879" spans="2:51" s="13" customFormat="1" ht="11.25">
      <c r="B879" s="165"/>
      <c r="D879" s="166" t="s">
        <v>167</v>
      </c>
      <c r="E879" s="167" t="s">
        <v>1</v>
      </c>
      <c r="F879" s="168" t="s">
        <v>1563</v>
      </c>
      <c r="H879" s="169">
        <v>0.119</v>
      </c>
      <c r="I879" s="170"/>
      <c r="L879" s="165"/>
      <c r="M879" s="171"/>
      <c r="N879" s="172"/>
      <c r="O879" s="172"/>
      <c r="P879" s="172"/>
      <c r="Q879" s="172"/>
      <c r="R879" s="172"/>
      <c r="S879" s="172"/>
      <c r="T879" s="173"/>
      <c r="AT879" s="167" t="s">
        <v>167</v>
      </c>
      <c r="AU879" s="167" t="s">
        <v>85</v>
      </c>
      <c r="AV879" s="13" t="s">
        <v>85</v>
      </c>
      <c r="AW879" s="13" t="s">
        <v>32</v>
      </c>
      <c r="AX879" s="13" t="s">
        <v>76</v>
      </c>
      <c r="AY879" s="167" t="s">
        <v>159</v>
      </c>
    </row>
    <row r="880" spans="2:51" s="13" customFormat="1" ht="11.25">
      <c r="B880" s="165"/>
      <c r="D880" s="166" t="s">
        <v>167</v>
      </c>
      <c r="E880" s="167" t="s">
        <v>1</v>
      </c>
      <c r="F880" s="168" t="s">
        <v>1564</v>
      </c>
      <c r="H880" s="169">
        <v>0.089</v>
      </c>
      <c r="I880" s="170"/>
      <c r="L880" s="165"/>
      <c r="M880" s="171"/>
      <c r="N880" s="172"/>
      <c r="O880" s="172"/>
      <c r="P880" s="172"/>
      <c r="Q880" s="172"/>
      <c r="R880" s="172"/>
      <c r="S880" s="172"/>
      <c r="T880" s="173"/>
      <c r="AT880" s="167" t="s">
        <v>167</v>
      </c>
      <c r="AU880" s="167" t="s">
        <v>85</v>
      </c>
      <c r="AV880" s="13" t="s">
        <v>85</v>
      </c>
      <c r="AW880" s="13" t="s">
        <v>32</v>
      </c>
      <c r="AX880" s="13" t="s">
        <v>76</v>
      </c>
      <c r="AY880" s="167" t="s">
        <v>159</v>
      </c>
    </row>
    <row r="881" spans="2:51" s="13" customFormat="1" ht="11.25">
      <c r="B881" s="165"/>
      <c r="D881" s="166" t="s">
        <v>167</v>
      </c>
      <c r="E881" s="167" t="s">
        <v>1</v>
      </c>
      <c r="F881" s="168" t="s">
        <v>1565</v>
      </c>
      <c r="H881" s="169">
        <v>0.406</v>
      </c>
      <c r="I881" s="170"/>
      <c r="L881" s="165"/>
      <c r="M881" s="171"/>
      <c r="N881" s="172"/>
      <c r="O881" s="172"/>
      <c r="P881" s="172"/>
      <c r="Q881" s="172"/>
      <c r="R881" s="172"/>
      <c r="S881" s="172"/>
      <c r="T881" s="173"/>
      <c r="AT881" s="167" t="s">
        <v>167</v>
      </c>
      <c r="AU881" s="167" t="s">
        <v>85</v>
      </c>
      <c r="AV881" s="13" t="s">
        <v>85</v>
      </c>
      <c r="AW881" s="13" t="s">
        <v>32</v>
      </c>
      <c r="AX881" s="13" t="s">
        <v>76</v>
      </c>
      <c r="AY881" s="167" t="s">
        <v>159</v>
      </c>
    </row>
    <row r="882" spans="2:51" s="13" customFormat="1" ht="11.25">
      <c r="B882" s="165"/>
      <c r="D882" s="166" t="s">
        <v>167</v>
      </c>
      <c r="E882" s="167" t="s">
        <v>1</v>
      </c>
      <c r="F882" s="168" t="s">
        <v>1566</v>
      </c>
      <c r="H882" s="169">
        <v>0.113</v>
      </c>
      <c r="I882" s="170"/>
      <c r="L882" s="165"/>
      <c r="M882" s="171"/>
      <c r="N882" s="172"/>
      <c r="O882" s="172"/>
      <c r="P882" s="172"/>
      <c r="Q882" s="172"/>
      <c r="R882" s="172"/>
      <c r="S882" s="172"/>
      <c r="T882" s="173"/>
      <c r="AT882" s="167" t="s">
        <v>167</v>
      </c>
      <c r="AU882" s="167" t="s">
        <v>85</v>
      </c>
      <c r="AV882" s="13" t="s">
        <v>85</v>
      </c>
      <c r="AW882" s="13" t="s">
        <v>32</v>
      </c>
      <c r="AX882" s="13" t="s">
        <v>76</v>
      </c>
      <c r="AY882" s="167" t="s">
        <v>159</v>
      </c>
    </row>
    <row r="883" spans="2:51" s="13" customFormat="1" ht="11.25">
      <c r="B883" s="165"/>
      <c r="D883" s="166" t="s">
        <v>167</v>
      </c>
      <c r="E883" s="167" t="s">
        <v>1</v>
      </c>
      <c r="F883" s="168" t="s">
        <v>1567</v>
      </c>
      <c r="H883" s="169">
        <v>0.103</v>
      </c>
      <c r="I883" s="170"/>
      <c r="L883" s="165"/>
      <c r="M883" s="171"/>
      <c r="N883" s="172"/>
      <c r="O883" s="172"/>
      <c r="P883" s="172"/>
      <c r="Q883" s="172"/>
      <c r="R883" s="172"/>
      <c r="S883" s="172"/>
      <c r="T883" s="173"/>
      <c r="AT883" s="167" t="s">
        <v>167</v>
      </c>
      <c r="AU883" s="167" t="s">
        <v>85</v>
      </c>
      <c r="AV883" s="13" t="s">
        <v>85</v>
      </c>
      <c r="AW883" s="13" t="s">
        <v>32</v>
      </c>
      <c r="AX883" s="13" t="s">
        <v>76</v>
      </c>
      <c r="AY883" s="167" t="s">
        <v>159</v>
      </c>
    </row>
    <row r="884" spans="2:51" s="13" customFormat="1" ht="11.25">
      <c r="B884" s="165"/>
      <c r="D884" s="166" t="s">
        <v>167</v>
      </c>
      <c r="E884" s="167" t="s">
        <v>1</v>
      </c>
      <c r="F884" s="168" t="s">
        <v>1568</v>
      </c>
      <c r="H884" s="169">
        <v>0.105</v>
      </c>
      <c r="I884" s="170"/>
      <c r="L884" s="165"/>
      <c r="M884" s="171"/>
      <c r="N884" s="172"/>
      <c r="O884" s="172"/>
      <c r="P884" s="172"/>
      <c r="Q884" s="172"/>
      <c r="R884" s="172"/>
      <c r="S884" s="172"/>
      <c r="T884" s="173"/>
      <c r="AT884" s="167" t="s">
        <v>167</v>
      </c>
      <c r="AU884" s="167" t="s">
        <v>85</v>
      </c>
      <c r="AV884" s="13" t="s">
        <v>85</v>
      </c>
      <c r="AW884" s="13" t="s">
        <v>32</v>
      </c>
      <c r="AX884" s="13" t="s">
        <v>76</v>
      </c>
      <c r="AY884" s="167" t="s">
        <v>159</v>
      </c>
    </row>
    <row r="885" spans="2:51" s="13" customFormat="1" ht="11.25">
      <c r="B885" s="165"/>
      <c r="D885" s="166" t="s">
        <v>167</v>
      </c>
      <c r="E885" s="167" t="s">
        <v>1</v>
      </c>
      <c r="F885" s="168" t="s">
        <v>1569</v>
      </c>
      <c r="H885" s="169">
        <v>0.123</v>
      </c>
      <c r="I885" s="170"/>
      <c r="L885" s="165"/>
      <c r="M885" s="171"/>
      <c r="N885" s="172"/>
      <c r="O885" s="172"/>
      <c r="P885" s="172"/>
      <c r="Q885" s="172"/>
      <c r="R885" s="172"/>
      <c r="S885" s="172"/>
      <c r="T885" s="173"/>
      <c r="AT885" s="167" t="s">
        <v>167</v>
      </c>
      <c r="AU885" s="167" t="s">
        <v>85</v>
      </c>
      <c r="AV885" s="13" t="s">
        <v>85</v>
      </c>
      <c r="AW885" s="13" t="s">
        <v>32</v>
      </c>
      <c r="AX885" s="13" t="s">
        <v>76</v>
      </c>
      <c r="AY885" s="167" t="s">
        <v>159</v>
      </c>
    </row>
    <row r="886" spans="2:51" s="13" customFormat="1" ht="11.25">
      <c r="B886" s="165"/>
      <c r="D886" s="166" t="s">
        <v>167</v>
      </c>
      <c r="E886" s="167" t="s">
        <v>1</v>
      </c>
      <c r="F886" s="168" t="s">
        <v>1570</v>
      </c>
      <c r="H886" s="169">
        <v>0.458</v>
      </c>
      <c r="I886" s="170"/>
      <c r="L886" s="165"/>
      <c r="M886" s="171"/>
      <c r="N886" s="172"/>
      <c r="O886" s="172"/>
      <c r="P886" s="172"/>
      <c r="Q886" s="172"/>
      <c r="R886" s="172"/>
      <c r="S886" s="172"/>
      <c r="T886" s="173"/>
      <c r="AT886" s="167" t="s">
        <v>167</v>
      </c>
      <c r="AU886" s="167" t="s">
        <v>85</v>
      </c>
      <c r="AV886" s="13" t="s">
        <v>85</v>
      </c>
      <c r="AW886" s="13" t="s">
        <v>32</v>
      </c>
      <c r="AX886" s="13" t="s">
        <v>76</v>
      </c>
      <c r="AY886" s="167" t="s">
        <v>159</v>
      </c>
    </row>
    <row r="887" spans="2:51" s="13" customFormat="1" ht="11.25">
      <c r="B887" s="165"/>
      <c r="D887" s="166" t="s">
        <v>167</v>
      </c>
      <c r="E887" s="167" t="s">
        <v>1</v>
      </c>
      <c r="F887" s="168" t="s">
        <v>1571</v>
      </c>
      <c r="H887" s="169">
        <v>0.707</v>
      </c>
      <c r="I887" s="170"/>
      <c r="L887" s="165"/>
      <c r="M887" s="171"/>
      <c r="N887" s="172"/>
      <c r="O887" s="172"/>
      <c r="P887" s="172"/>
      <c r="Q887" s="172"/>
      <c r="R887" s="172"/>
      <c r="S887" s="172"/>
      <c r="T887" s="173"/>
      <c r="AT887" s="167" t="s">
        <v>167</v>
      </c>
      <c r="AU887" s="167" t="s">
        <v>85</v>
      </c>
      <c r="AV887" s="13" t="s">
        <v>85</v>
      </c>
      <c r="AW887" s="13" t="s">
        <v>32</v>
      </c>
      <c r="AX887" s="13" t="s">
        <v>76</v>
      </c>
      <c r="AY887" s="167" t="s">
        <v>159</v>
      </c>
    </row>
    <row r="888" spans="2:51" s="13" customFormat="1" ht="11.25">
      <c r="B888" s="165"/>
      <c r="D888" s="166" t="s">
        <v>167</v>
      </c>
      <c r="E888" s="167" t="s">
        <v>1</v>
      </c>
      <c r="F888" s="168" t="s">
        <v>1572</v>
      </c>
      <c r="H888" s="169">
        <v>0.586</v>
      </c>
      <c r="I888" s="170"/>
      <c r="L888" s="165"/>
      <c r="M888" s="171"/>
      <c r="N888" s="172"/>
      <c r="O888" s="172"/>
      <c r="P888" s="172"/>
      <c r="Q888" s="172"/>
      <c r="R888" s="172"/>
      <c r="S888" s="172"/>
      <c r="T888" s="173"/>
      <c r="AT888" s="167" t="s">
        <v>167</v>
      </c>
      <c r="AU888" s="167" t="s">
        <v>85</v>
      </c>
      <c r="AV888" s="13" t="s">
        <v>85</v>
      </c>
      <c r="AW888" s="13" t="s">
        <v>32</v>
      </c>
      <c r="AX888" s="13" t="s">
        <v>76</v>
      </c>
      <c r="AY888" s="167" t="s">
        <v>159</v>
      </c>
    </row>
    <row r="889" spans="2:51" s="13" customFormat="1" ht="11.25">
      <c r="B889" s="165"/>
      <c r="D889" s="166" t="s">
        <v>167</v>
      </c>
      <c r="E889" s="167" t="s">
        <v>1</v>
      </c>
      <c r="F889" s="168" t="s">
        <v>1573</v>
      </c>
      <c r="H889" s="169">
        <v>0.022</v>
      </c>
      <c r="I889" s="170"/>
      <c r="L889" s="165"/>
      <c r="M889" s="171"/>
      <c r="N889" s="172"/>
      <c r="O889" s="172"/>
      <c r="P889" s="172"/>
      <c r="Q889" s="172"/>
      <c r="R889" s="172"/>
      <c r="S889" s="172"/>
      <c r="T889" s="173"/>
      <c r="AT889" s="167" t="s">
        <v>167</v>
      </c>
      <c r="AU889" s="167" t="s">
        <v>85</v>
      </c>
      <c r="AV889" s="13" t="s">
        <v>85</v>
      </c>
      <c r="AW889" s="13" t="s">
        <v>32</v>
      </c>
      <c r="AX889" s="13" t="s">
        <v>76</v>
      </c>
      <c r="AY889" s="167" t="s">
        <v>159</v>
      </c>
    </row>
    <row r="890" spans="2:51" s="14" customFormat="1" ht="11.25">
      <c r="B890" s="174"/>
      <c r="D890" s="166" t="s">
        <v>167</v>
      </c>
      <c r="E890" s="175" t="s">
        <v>1</v>
      </c>
      <c r="F890" s="176" t="s">
        <v>227</v>
      </c>
      <c r="H890" s="177">
        <v>2.8309999999999995</v>
      </c>
      <c r="I890" s="178"/>
      <c r="L890" s="174"/>
      <c r="M890" s="179"/>
      <c r="N890" s="180"/>
      <c r="O890" s="180"/>
      <c r="P890" s="180"/>
      <c r="Q890" s="180"/>
      <c r="R890" s="180"/>
      <c r="S890" s="180"/>
      <c r="T890" s="181"/>
      <c r="AT890" s="175" t="s">
        <v>167</v>
      </c>
      <c r="AU890" s="175" t="s">
        <v>85</v>
      </c>
      <c r="AV890" s="14" t="s">
        <v>165</v>
      </c>
      <c r="AW890" s="14" t="s">
        <v>32</v>
      </c>
      <c r="AX890" s="14" t="s">
        <v>83</v>
      </c>
      <c r="AY890" s="175" t="s">
        <v>159</v>
      </c>
    </row>
    <row r="891" spans="2:51" s="13" customFormat="1" ht="11.25">
      <c r="B891" s="165"/>
      <c r="D891" s="166" t="s">
        <v>167</v>
      </c>
      <c r="F891" s="168" t="s">
        <v>1574</v>
      </c>
      <c r="H891" s="169">
        <v>3.256</v>
      </c>
      <c r="I891" s="170"/>
      <c r="L891" s="165"/>
      <c r="M891" s="171"/>
      <c r="N891" s="172"/>
      <c r="O891" s="172"/>
      <c r="P891" s="172"/>
      <c r="Q891" s="172"/>
      <c r="R891" s="172"/>
      <c r="S891" s="172"/>
      <c r="T891" s="173"/>
      <c r="AT891" s="167" t="s">
        <v>167</v>
      </c>
      <c r="AU891" s="167" t="s">
        <v>85</v>
      </c>
      <c r="AV891" s="13" t="s">
        <v>85</v>
      </c>
      <c r="AW891" s="13" t="s">
        <v>3</v>
      </c>
      <c r="AX891" s="13" t="s">
        <v>83</v>
      </c>
      <c r="AY891" s="167" t="s">
        <v>159</v>
      </c>
    </row>
    <row r="892" spans="1:65" s="2" customFormat="1" ht="16.5" customHeight="1">
      <c r="A892" s="33"/>
      <c r="B892" s="150"/>
      <c r="C892" s="151" t="s">
        <v>1575</v>
      </c>
      <c r="D892" s="151" t="s">
        <v>161</v>
      </c>
      <c r="E892" s="152" t="s">
        <v>1576</v>
      </c>
      <c r="F892" s="153" t="s">
        <v>1577</v>
      </c>
      <c r="G892" s="154" t="s">
        <v>164</v>
      </c>
      <c r="H892" s="155">
        <v>78.75</v>
      </c>
      <c r="I892" s="156"/>
      <c r="J892" s="157">
        <f>ROUND(I892*H892,2)</f>
        <v>0</v>
      </c>
      <c r="K892" s="158"/>
      <c r="L892" s="34"/>
      <c r="M892" s="159" t="s">
        <v>1</v>
      </c>
      <c r="N892" s="160" t="s">
        <v>41</v>
      </c>
      <c r="O892" s="59"/>
      <c r="P892" s="161">
        <f>O892*H892</f>
        <v>0</v>
      </c>
      <c r="Q892" s="161">
        <v>0.00022</v>
      </c>
      <c r="R892" s="161">
        <f>Q892*H892</f>
        <v>0.017325</v>
      </c>
      <c r="S892" s="161">
        <v>0</v>
      </c>
      <c r="T892" s="162">
        <f>S892*H892</f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63" t="s">
        <v>165</v>
      </c>
      <c r="AT892" s="163" t="s">
        <v>161</v>
      </c>
      <c r="AU892" s="163" t="s">
        <v>85</v>
      </c>
      <c r="AY892" s="18" t="s">
        <v>159</v>
      </c>
      <c r="BE892" s="164">
        <f>IF(N892="základní",J892,0)</f>
        <v>0</v>
      </c>
      <c r="BF892" s="164">
        <f>IF(N892="snížená",J892,0)</f>
        <v>0</v>
      </c>
      <c r="BG892" s="164">
        <f>IF(N892="zákl. přenesená",J892,0)</f>
        <v>0</v>
      </c>
      <c r="BH892" s="164">
        <f>IF(N892="sníž. přenesená",J892,0)</f>
        <v>0</v>
      </c>
      <c r="BI892" s="164">
        <f>IF(N892="nulová",J892,0)</f>
        <v>0</v>
      </c>
      <c r="BJ892" s="18" t="s">
        <v>83</v>
      </c>
      <c r="BK892" s="164">
        <f>ROUND(I892*H892,2)</f>
        <v>0</v>
      </c>
      <c r="BL892" s="18" t="s">
        <v>165</v>
      </c>
      <c r="BM892" s="163" t="s">
        <v>1578</v>
      </c>
    </row>
    <row r="893" spans="2:51" s="13" customFormat="1" ht="11.25">
      <c r="B893" s="165"/>
      <c r="D893" s="166" t="s">
        <v>167</v>
      </c>
      <c r="E893" s="167" t="s">
        <v>1</v>
      </c>
      <c r="F893" s="168" t="s">
        <v>1579</v>
      </c>
      <c r="H893" s="169">
        <v>78.75</v>
      </c>
      <c r="I893" s="170"/>
      <c r="L893" s="165"/>
      <c r="M893" s="171"/>
      <c r="N893" s="172"/>
      <c r="O893" s="172"/>
      <c r="P893" s="172"/>
      <c r="Q893" s="172"/>
      <c r="R893" s="172"/>
      <c r="S893" s="172"/>
      <c r="T893" s="173"/>
      <c r="AT893" s="167" t="s">
        <v>167</v>
      </c>
      <c r="AU893" s="167" t="s">
        <v>85</v>
      </c>
      <c r="AV893" s="13" t="s">
        <v>85</v>
      </c>
      <c r="AW893" s="13" t="s">
        <v>32</v>
      </c>
      <c r="AX893" s="13" t="s">
        <v>83</v>
      </c>
      <c r="AY893" s="167" t="s">
        <v>159</v>
      </c>
    </row>
    <row r="894" spans="1:65" s="2" customFormat="1" ht="37.9" customHeight="1">
      <c r="A894" s="33"/>
      <c r="B894" s="150"/>
      <c r="C894" s="151" t="s">
        <v>1580</v>
      </c>
      <c r="D894" s="151" t="s">
        <v>161</v>
      </c>
      <c r="E894" s="152" t="s">
        <v>1581</v>
      </c>
      <c r="F894" s="153" t="s">
        <v>1582</v>
      </c>
      <c r="G894" s="154" t="s">
        <v>190</v>
      </c>
      <c r="H894" s="155">
        <v>752.64</v>
      </c>
      <c r="I894" s="156"/>
      <c r="J894" s="157">
        <f>ROUND(I894*H894,2)</f>
        <v>0</v>
      </c>
      <c r="K894" s="158"/>
      <c r="L894" s="34"/>
      <c r="M894" s="159" t="s">
        <v>1</v>
      </c>
      <c r="N894" s="160" t="s">
        <v>41</v>
      </c>
      <c r="O894" s="59"/>
      <c r="P894" s="161">
        <f>O894*H894</f>
        <v>0</v>
      </c>
      <c r="Q894" s="161">
        <v>2E-05</v>
      </c>
      <c r="R894" s="161">
        <f>Q894*H894</f>
        <v>0.015052800000000002</v>
      </c>
      <c r="S894" s="161">
        <v>0</v>
      </c>
      <c r="T894" s="162">
        <f>S894*H894</f>
        <v>0</v>
      </c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R894" s="163" t="s">
        <v>165</v>
      </c>
      <c r="AT894" s="163" t="s">
        <v>161</v>
      </c>
      <c r="AU894" s="163" t="s">
        <v>85</v>
      </c>
      <c r="AY894" s="18" t="s">
        <v>159</v>
      </c>
      <c r="BE894" s="164">
        <f>IF(N894="základní",J894,0)</f>
        <v>0</v>
      </c>
      <c r="BF894" s="164">
        <f>IF(N894="snížená",J894,0)</f>
        <v>0</v>
      </c>
      <c r="BG894" s="164">
        <f>IF(N894="zákl. přenesená",J894,0)</f>
        <v>0</v>
      </c>
      <c r="BH894" s="164">
        <f>IF(N894="sníž. přenesená",J894,0)</f>
        <v>0</v>
      </c>
      <c r="BI894" s="164">
        <f>IF(N894="nulová",J894,0)</f>
        <v>0</v>
      </c>
      <c r="BJ894" s="18" t="s">
        <v>83</v>
      </c>
      <c r="BK894" s="164">
        <f>ROUND(I894*H894,2)</f>
        <v>0</v>
      </c>
      <c r="BL894" s="18" t="s">
        <v>165</v>
      </c>
      <c r="BM894" s="163" t="s">
        <v>1583</v>
      </c>
    </row>
    <row r="895" spans="2:51" s="13" customFormat="1" ht="11.25">
      <c r="B895" s="165"/>
      <c r="D895" s="166" t="s">
        <v>167</v>
      </c>
      <c r="E895" s="167" t="s">
        <v>1</v>
      </c>
      <c r="F895" s="168" t="s">
        <v>1584</v>
      </c>
      <c r="H895" s="169">
        <v>26.7</v>
      </c>
      <c r="I895" s="170"/>
      <c r="L895" s="165"/>
      <c r="M895" s="171"/>
      <c r="N895" s="172"/>
      <c r="O895" s="172"/>
      <c r="P895" s="172"/>
      <c r="Q895" s="172"/>
      <c r="R895" s="172"/>
      <c r="S895" s="172"/>
      <c r="T895" s="173"/>
      <c r="AT895" s="167" t="s">
        <v>167</v>
      </c>
      <c r="AU895" s="167" t="s">
        <v>85</v>
      </c>
      <c r="AV895" s="13" t="s">
        <v>85</v>
      </c>
      <c r="AW895" s="13" t="s">
        <v>32</v>
      </c>
      <c r="AX895" s="13" t="s">
        <v>76</v>
      </c>
      <c r="AY895" s="167" t="s">
        <v>159</v>
      </c>
    </row>
    <row r="896" spans="2:51" s="13" customFormat="1" ht="11.25">
      <c r="B896" s="165"/>
      <c r="D896" s="166" t="s">
        <v>167</v>
      </c>
      <c r="E896" s="167" t="s">
        <v>1</v>
      </c>
      <c r="F896" s="168" t="s">
        <v>1585</v>
      </c>
      <c r="H896" s="169">
        <v>60.32</v>
      </c>
      <c r="I896" s="170"/>
      <c r="L896" s="165"/>
      <c r="M896" s="171"/>
      <c r="N896" s="172"/>
      <c r="O896" s="172"/>
      <c r="P896" s="172"/>
      <c r="Q896" s="172"/>
      <c r="R896" s="172"/>
      <c r="S896" s="172"/>
      <c r="T896" s="173"/>
      <c r="AT896" s="167" t="s">
        <v>167</v>
      </c>
      <c r="AU896" s="167" t="s">
        <v>85</v>
      </c>
      <c r="AV896" s="13" t="s">
        <v>85</v>
      </c>
      <c r="AW896" s="13" t="s">
        <v>32</v>
      </c>
      <c r="AX896" s="13" t="s">
        <v>76</v>
      </c>
      <c r="AY896" s="167" t="s">
        <v>159</v>
      </c>
    </row>
    <row r="897" spans="2:51" s="13" customFormat="1" ht="11.25">
      <c r="B897" s="165"/>
      <c r="D897" s="166" t="s">
        <v>167</v>
      </c>
      <c r="E897" s="167" t="s">
        <v>1</v>
      </c>
      <c r="F897" s="168" t="s">
        <v>1586</v>
      </c>
      <c r="H897" s="169">
        <v>53.39</v>
      </c>
      <c r="I897" s="170"/>
      <c r="L897" s="165"/>
      <c r="M897" s="171"/>
      <c r="N897" s="172"/>
      <c r="O897" s="172"/>
      <c r="P897" s="172"/>
      <c r="Q897" s="172"/>
      <c r="R897" s="172"/>
      <c r="S897" s="172"/>
      <c r="T897" s="173"/>
      <c r="AT897" s="167" t="s">
        <v>167</v>
      </c>
      <c r="AU897" s="167" t="s">
        <v>85</v>
      </c>
      <c r="AV897" s="13" t="s">
        <v>85</v>
      </c>
      <c r="AW897" s="13" t="s">
        <v>32</v>
      </c>
      <c r="AX897" s="13" t="s">
        <v>76</v>
      </c>
      <c r="AY897" s="167" t="s">
        <v>159</v>
      </c>
    </row>
    <row r="898" spans="2:51" s="13" customFormat="1" ht="11.25">
      <c r="B898" s="165"/>
      <c r="D898" s="166" t="s">
        <v>167</v>
      </c>
      <c r="E898" s="167" t="s">
        <v>1</v>
      </c>
      <c r="F898" s="168" t="s">
        <v>1587</v>
      </c>
      <c r="H898" s="169">
        <v>28.2</v>
      </c>
      <c r="I898" s="170"/>
      <c r="L898" s="165"/>
      <c r="M898" s="171"/>
      <c r="N898" s="172"/>
      <c r="O898" s="172"/>
      <c r="P898" s="172"/>
      <c r="Q898" s="172"/>
      <c r="R898" s="172"/>
      <c r="S898" s="172"/>
      <c r="T898" s="173"/>
      <c r="AT898" s="167" t="s">
        <v>167</v>
      </c>
      <c r="AU898" s="167" t="s">
        <v>85</v>
      </c>
      <c r="AV898" s="13" t="s">
        <v>85</v>
      </c>
      <c r="AW898" s="13" t="s">
        <v>32</v>
      </c>
      <c r="AX898" s="13" t="s">
        <v>76</v>
      </c>
      <c r="AY898" s="167" t="s">
        <v>159</v>
      </c>
    </row>
    <row r="899" spans="2:51" s="13" customFormat="1" ht="11.25">
      <c r="B899" s="165"/>
      <c r="D899" s="166" t="s">
        <v>167</v>
      </c>
      <c r="E899" s="167" t="s">
        <v>1</v>
      </c>
      <c r="F899" s="168" t="s">
        <v>1588</v>
      </c>
      <c r="H899" s="169">
        <v>53.8</v>
      </c>
      <c r="I899" s="170"/>
      <c r="L899" s="165"/>
      <c r="M899" s="171"/>
      <c r="N899" s="172"/>
      <c r="O899" s="172"/>
      <c r="P899" s="172"/>
      <c r="Q899" s="172"/>
      <c r="R899" s="172"/>
      <c r="S899" s="172"/>
      <c r="T899" s="173"/>
      <c r="AT899" s="167" t="s">
        <v>167</v>
      </c>
      <c r="AU899" s="167" t="s">
        <v>85</v>
      </c>
      <c r="AV899" s="13" t="s">
        <v>85</v>
      </c>
      <c r="AW899" s="13" t="s">
        <v>32</v>
      </c>
      <c r="AX899" s="13" t="s">
        <v>76</v>
      </c>
      <c r="AY899" s="167" t="s">
        <v>159</v>
      </c>
    </row>
    <row r="900" spans="2:51" s="13" customFormat="1" ht="11.25">
      <c r="B900" s="165"/>
      <c r="D900" s="166" t="s">
        <v>167</v>
      </c>
      <c r="E900" s="167" t="s">
        <v>1</v>
      </c>
      <c r="F900" s="168" t="s">
        <v>1589</v>
      </c>
      <c r="H900" s="169">
        <v>29.64</v>
      </c>
      <c r="I900" s="170"/>
      <c r="L900" s="165"/>
      <c r="M900" s="171"/>
      <c r="N900" s="172"/>
      <c r="O900" s="172"/>
      <c r="P900" s="172"/>
      <c r="Q900" s="172"/>
      <c r="R900" s="172"/>
      <c r="S900" s="172"/>
      <c r="T900" s="173"/>
      <c r="AT900" s="167" t="s">
        <v>167</v>
      </c>
      <c r="AU900" s="167" t="s">
        <v>85</v>
      </c>
      <c r="AV900" s="13" t="s">
        <v>85</v>
      </c>
      <c r="AW900" s="13" t="s">
        <v>32</v>
      </c>
      <c r="AX900" s="13" t="s">
        <v>76</v>
      </c>
      <c r="AY900" s="167" t="s">
        <v>159</v>
      </c>
    </row>
    <row r="901" spans="2:51" s="13" customFormat="1" ht="11.25">
      <c r="B901" s="165"/>
      <c r="D901" s="166" t="s">
        <v>167</v>
      </c>
      <c r="E901" s="167" t="s">
        <v>1</v>
      </c>
      <c r="F901" s="168" t="s">
        <v>1590</v>
      </c>
      <c r="H901" s="169">
        <v>40.34</v>
      </c>
      <c r="I901" s="170"/>
      <c r="L901" s="165"/>
      <c r="M901" s="171"/>
      <c r="N901" s="172"/>
      <c r="O901" s="172"/>
      <c r="P901" s="172"/>
      <c r="Q901" s="172"/>
      <c r="R901" s="172"/>
      <c r="S901" s="172"/>
      <c r="T901" s="173"/>
      <c r="AT901" s="167" t="s">
        <v>167</v>
      </c>
      <c r="AU901" s="167" t="s">
        <v>85</v>
      </c>
      <c r="AV901" s="13" t="s">
        <v>85</v>
      </c>
      <c r="AW901" s="13" t="s">
        <v>32</v>
      </c>
      <c r="AX901" s="13" t="s">
        <v>76</v>
      </c>
      <c r="AY901" s="167" t="s">
        <v>159</v>
      </c>
    </row>
    <row r="902" spans="2:51" s="13" customFormat="1" ht="22.5">
      <c r="B902" s="165"/>
      <c r="D902" s="166" t="s">
        <v>167</v>
      </c>
      <c r="E902" s="167" t="s">
        <v>1</v>
      </c>
      <c r="F902" s="168" t="s">
        <v>1591</v>
      </c>
      <c r="H902" s="169">
        <v>211.23</v>
      </c>
      <c r="I902" s="170"/>
      <c r="L902" s="165"/>
      <c r="M902" s="171"/>
      <c r="N902" s="172"/>
      <c r="O902" s="172"/>
      <c r="P902" s="172"/>
      <c r="Q902" s="172"/>
      <c r="R902" s="172"/>
      <c r="S902" s="172"/>
      <c r="T902" s="173"/>
      <c r="AT902" s="167" t="s">
        <v>167</v>
      </c>
      <c r="AU902" s="167" t="s">
        <v>85</v>
      </c>
      <c r="AV902" s="13" t="s">
        <v>85</v>
      </c>
      <c r="AW902" s="13" t="s">
        <v>32</v>
      </c>
      <c r="AX902" s="13" t="s">
        <v>76</v>
      </c>
      <c r="AY902" s="167" t="s">
        <v>159</v>
      </c>
    </row>
    <row r="903" spans="2:51" s="13" customFormat="1" ht="11.25">
      <c r="B903" s="165"/>
      <c r="D903" s="166" t="s">
        <v>167</v>
      </c>
      <c r="E903" s="167" t="s">
        <v>1</v>
      </c>
      <c r="F903" s="168" t="s">
        <v>1592</v>
      </c>
      <c r="H903" s="169">
        <v>70.76</v>
      </c>
      <c r="I903" s="170"/>
      <c r="L903" s="165"/>
      <c r="M903" s="171"/>
      <c r="N903" s="172"/>
      <c r="O903" s="172"/>
      <c r="P903" s="172"/>
      <c r="Q903" s="172"/>
      <c r="R903" s="172"/>
      <c r="S903" s="172"/>
      <c r="T903" s="173"/>
      <c r="AT903" s="167" t="s">
        <v>167</v>
      </c>
      <c r="AU903" s="167" t="s">
        <v>85</v>
      </c>
      <c r="AV903" s="13" t="s">
        <v>85</v>
      </c>
      <c r="AW903" s="13" t="s">
        <v>32</v>
      </c>
      <c r="AX903" s="13" t="s">
        <v>76</v>
      </c>
      <c r="AY903" s="167" t="s">
        <v>159</v>
      </c>
    </row>
    <row r="904" spans="2:51" s="13" customFormat="1" ht="11.25">
      <c r="B904" s="165"/>
      <c r="D904" s="166" t="s">
        <v>167</v>
      </c>
      <c r="E904" s="167" t="s">
        <v>1</v>
      </c>
      <c r="F904" s="168" t="s">
        <v>1593</v>
      </c>
      <c r="H904" s="169">
        <v>178.26</v>
      </c>
      <c r="I904" s="170"/>
      <c r="L904" s="165"/>
      <c r="M904" s="171"/>
      <c r="N904" s="172"/>
      <c r="O904" s="172"/>
      <c r="P904" s="172"/>
      <c r="Q904" s="172"/>
      <c r="R904" s="172"/>
      <c r="S904" s="172"/>
      <c r="T904" s="173"/>
      <c r="AT904" s="167" t="s">
        <v>167</v>
      </c>
      <c r="AU904" s="167" t="s">
        <v>85</v>
      </c>
      <c r="AV904" s="13" t="s">
        <v>85</v>
      </c>
      <c r="AW904" s="13" t="s">
        <v>32</v>
      </c>
      <c r="AX904" s="13" t="s">
        <v>76</v>
      </c>
      <c r="AY904" s="167" t="s">
        <v>159</v>
      </c>
    </row>
    <row r="905" spans="2:51" s="14" customFormat="1" ht="11.25">
      <c r="B905" s="174"/>
      <c r="D905" s="166" t="s">
        <v>167</v>
      </c>
      <c r="E905" s="175" t="s">
        <v>1</v>
      </c>
      <c r="F905" s="176" t="s">
        <v>227</v>
      </c>
      <c r="H905" s="177">
        <v>752.64</v>
      </c>
      <c r="I905" s="178"/>
      <c r="L905" s="174"/>
      <c r="M905" s="179"/>
      <c r="N905" s="180"/>
      <c r="O905" s="180"/>
      <c r="P905" s="180"/>
      <c r="Q905" s="180"/>
      <c r="R905" s="180"/>
      <c r="S905" s="180"/>
      <c r="T905" s="181"/>
      <c r="AT905" s="175" t="s">
        <v>167</v>
      </c>
      <c r="AU905" s="175" t="s">
        <v>85</v>
      </c>
      <c r="AV905" s="14" t="s">
        <v>165</v>
      </c>
      <c r="AW905" s="14" t="s">
        <v>32</v>
      </c>
      <c r="AX905" s="14" t="s">
        <v>83</v>
      </c>
      <c r="AY905" s="175" t="s">
        <v>159</v>
      </c>
    </row>
    <row r="906" spans="1:65" s="2" customFormat="1" ht="16.5" customHeight="1">
      <c r="A906" s="33"/>
      <c r="B906" s="150"/>
      <c r="C906" s="151" t="s">
        <v>1594</v>
      </c>
      <c r="D906" s="151" t="s">
        <v>161</v>
      </c>
      <c r="E906" s="152" t="s">
        <v>1595</v>
      </c>
      <c r="F906" s="153" t="s">
        <v>1596</v>
      </c>
      <c r="G906" s="154" t="s">
        <v>196</v>
      </c>
      <c r="H906" s="155">
        <v>17.874</v>
      </c>
      <c r="I906" s="156"/>
      <c r="J906" s="157">
        <f>ROUND(I906*H906,2)</f>
        <v>0</v>
      </c>
      <c r="K906" s="158"/>
      <c r="L906" s="34"/>
      <c r="M906" s="159" t="s">
        <v>1</v>
      </c>
      <c r="N906" s="160" t="s">
        <v>41</v>
      </c>
      <c r="O906" s="59"/>
      <c r="P906" s="161">
        <f>O906*H906</f>
        <v>0</v>
      </c>
      <c r="Q906" s="161">
        <v>1.98</v>
      </c>
      <c r="R906" s="161">
        <f>Q906*H906</f>
        <v>35.390519999999995</v>
      </c>
      <c r="S906" s="161">
        <v>0</v>
      </c>
      <c r="T906" s="162">
        <f>S906*H906</f>
        <v>0</v>
      </c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R906" s="163" t="s">
        <v>165</v>
      </c>
      <c r="AT906" s="163" t="s">
        <v>161</v>
      </c>
      <c r="AU906" s="163" t="s">
        <v>85</v>
      </c>
      <c r="AY906" s="18" t="s">
        <v>159</v>
      </c>
      <c r="BE906" s="164">
        <f>IF(N906="základní",J906,0)</f>
        <v>0</v>
      </c>
      <c r="BF906" s="164">
        <f>IF(N906="snížená",J906,0)</f>
        <v>0</v>
      </c>
      <c r="BG906" s="164">
        <f>IF(N906="zákl. přenesená",J906,0)</f>
        <v>0</v>
      </c>
      <c r="BH906" s="164">
        <f>IF(N906="sníž. přenesená",J906,0)</f>
        <v>0</v>
      </c>
      <c r="BI906" s="164">
        <f>IF(N906="nulová",J906,0)</f>
        <v>0</v>
      </c>
      <c r="BJ906" s="18" t="s">
        <v>83</v>
      </c>
      <c r="BK906" s="164">
        <f>ROUND(I906*H906,2)</f>
        <v>0</v>
      </c>
      <c r="BL906" s="18" t="s">
        <v>165</v>
      </c>
      <c r="BM906" s="163" t="s">
        <v>1597</v>
      </c>
    </row>
    <row r="907" spans="2:51" s="13" customFormat="1" ht="11.25">
      <c r="B907" s="165"/>
      <c r="D907" s="166" t="s">
        <v>167</v>
      </c>
      <c r="E907" s="167" t="s">
        <v>1</v>
      </c>
      <c r="F907" s="168" t="s">
        <v>1598</v>
      </c>
      <c r="H907" s="169">
        <v>17.874</v>
      </c>
      <c r="I907" s="170"/>
      <c r="L907" s="165"/>
      <c r="M907" s="171"/>
      <c r="N907" s="172"/>
      <c r="O907" s="172"/>
      <c r="P907" s="172"/>
      <c r="Q907" s="172"/>
      <c r="R907" s="172"/>
      <c r="S907" s="172"/>
      <c r="T907" s="173"/>
      <c r="AT907" s="167" t="s">
        <v>167</v>
      </c>
      <c r="AU907" s="167" t="s">
        <v>85</v>
      </c>
      <c r="AV907" s="13" t="s">
        <v>85</v>
      </c>
      <c r="AW907" s="13" t="s">
        <v>32</v>
      </c>
      <c r="AX907" s="13" t="s">
        <v>83</v>
      </c>
      <c r="AY907" s="167" t="s">
        <v>159</v>
      </c>
    </row>
    <row r="908" spans="1:65" s="2" customFormat="1" ht="24.2" customHeight="1">
      <c r="A908" s="33"/>
      <c r="B908" s="150"/>
      <c r="C908" s="151" t="s">
        <v>1599</v>
      </c>
      <c r="D908" s="151" t="s">
        <v>161</v>
      </c>
      <c r="E908" s="152" t="s">
        <v>1600</v>
      </c>
      <c r="F908" s="153" t="s">
        <v>1601</v>
      </c>
      <c r="G908" s="154" t="s">
        <v>325</v>
      </c>
      <c r="H908" s="155">
        <v>54</v>
      </c>
      <c r="I908" s="156"/>
      <c r="J908" s="157">
        <f>ROUND(I908*H908,2)</f>
        <v>0</v>
      </c>
      <c r="K908" s="158"/>
      <c r="L908" s="34"/>
      <c r="M908" s="159" t="s">
        <v>1</v>
      </c>
      <c r="N908" s="160" t="s">
        <v>41</v>
      </c>
      <c r="O908" s="59"/>
      <c r="P908" s="161">
        <f>O908*H908</f>
        <v>0</v>
      </c>
      <c r="Q908" s="161">
        <v>0.01777</v>
      </c>
      <c r="R908" s="161">
        <f>Q908*H908</f>
        <v>0.9595800000000001</v>
      </c>
      <c r="S908" s="161">
        <v>0</v>
      </c>
      <c r="T908" s="162">
        <f>S908*H908</f>
        <v>0</v>
      </c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R908" s="163" t="s">
        <v>165</v>
      </c>
      <c r="AT908" s="163" t="s">
        <v>161</v>
      </c>
      <c r="AU908" s="163" t="s">
        <v>85</v>
      </c>
      <c r="AY908" s="18" t="s">
        <v>159</v>
      </c>
      <c r="BE908" s="164">
        <f>IF(N908="základní",J908,0)</f>
        <v>0</v>
      </c>
      <c r="BF908" s="164">
        <f>IF(N908="snížená",J908,0)</f>
        <v>0</v>
      </c>
      <c r="BG908" s="164">
        <f>IF(N908="zákl. přenesená",J908,0)</f>
        <v>0</v>
      </c>
      <c r="BH908" s="164">
        <f>IF(N908="sníž. přenesená",J908,0)</f>
        <v>0</v>
      </c>
      <c r="BI908" s="164">
        <f>IF(N908="nulová",J908,0)</f>
        <v>0</v>
      </c>
      <c r="BJ908" s="18" t="s">
        <v>83</v>
      </c>
      <c r="BK908" s="164">
        <f>ROUND(I908*H908,2)</f>
        <v>0</v>
      </c>
      <c r="BL908" s="18" t="s">
        <v>165</v>
      </c>
      <c r="BM908" s="163" t="s">
        <v>1602</v>
      </c>
    </row>
    <row r="909" spans="1:65" s="2" customFormat="1" ht="24.2" customHeight="1">
      <c r="A909" s="33"/>
      <c r="B909" s="150"/>
      <c r="C909" s="191" t="s">
        <v>1603</v>
      </c>
      <c r="D909" s="191" t="s">
        <v>581</v>
      </c>
      <c r="E909" s="192" t="s">
        <v>1604</v>
      </c>
      <c r="F909" s="193" t="s">
        <v>1605</v>
      </c>
      <c r="G909" s="194" t="s">
        <v>325</v>
      </c>
      <c r="H909" s="195">
        <v>9</v>
      </c>
      <c r="I909" s="196"/>
      <c r="J909" s="197">
        <f>ROUND(I909*H909,2)</f>
        <v>0</v>
      </c>
      <c r="K909" s="198"/>
      <c r="L909" s="199"/>
      <c r="M909" s="200" t="s">
        <v>1</v>
      </c>
      <c r="N909" s="201" t="s">
        <v>41</v>
      </c>
      <c r="O909" s="59"/>
      <c r="P909" s="161">
        <f>O909*H909</f>
        <v>0</v>
      </c>
      <c r="Q909" s="161">
        <v>0.01553</v>
      </c>
      <c r="R909" s="161">
        <f>Q909*H909</f>
        <v>0.13977</v>
      </c>
      <c r="S909" s="161">
        <v>0</v>
      </c>
      <c r="T909" s="162">
        <f>S909*H909</f>
        <v>0</v>
      </c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R909" s="163" t="s">
        <v>193</v>
      </c>
      <c r="AT909" s="163" t="s">
        <v>581</v>
      </c>
      <c r="AU909" s="163" t="s">
        <v>85</v>
      </c>
      <c r="AY909" s="18" t="s">
        <v>159</v>
      </c>
      <c r="BE909" s="164">
        <f>IF(N909="základní",J909,0)</f>
        <v>0</v>
      </c>
      <c r="BF909" s="164">
        <f>IF(N909="snížená",J909,0)</f>
        <v>0</v>
      </c>
      <c r="BG909" s="164">
        <f>IF(N909="zákl. přenesená",J909,0)</f>
        <v>0</v>
      </c>
      <c r="BH909" s="164">
        <f>IF(N909="sníž. přenesená",J909,0)</f>
        <v>0</v>
      </c>
      <c r="BI909" s="164">
        <f>IF(N909="nulová",J909,0)</f>
        <v>0</v>
      </c>
      <c r="BJ909" s="18" t="s">
        <v>83</v>
      </c>
      <c r="BK909" s="164">
        <f>ROUND(I909*H909,2)</f>
        <v>0</v>
      </c>
      <c r="BL909" s="18" t="s">
        <v>165</v>
      </c>
      <c r="BM909" s="163" t="s">
        <v>1606</v>
      </c>
    </row>
    <row r="910" spans="2:51" s="13" customFormat="1" ht="11.25">
      <c r="B910" s="165"/>
      <c r="D910" s="166" t="s">
        <v>167</v>
      </c>
      <c r="E910" s="167" t="s">
        <v>1</v>
      </c>
      <c r="F910" s="168" t="s">
        <v>1607</v>
      </c>
      <c r="H910" s="169">
        <v>1</v>
      </c>
      <c r="I910" s="170"/>
      <c r="L910" s="165"/>
      <c r="M910" s="171"/>
      <c r="N910" s="172"/>
      <c r="O910" s="172"/>
      <c r="P910" s="172"/>
      <c r="Q910" s="172"/>
      <c r="R910" s="172"/>
      <c r="S910" s="172"/>
      <c r="T910" s="173"/>
      <c r="AT910" s="167" t="s">
        <v>167</v>
      </c>
      <c r="AU910" s="167" t="s">
        <v>85</v>
      </c>
      <c r="AV910" s="13" t="s">
        <v>85</v>
      </c>
      <c r="AW910" s="13" t="s">
        <v>32</v>
      </c>
      <c r="AX910" s="13" t="s">
        <v>76</v>
      </c>
      <c r="AY910" s="167" t="s">
        <v>159</v>
      </c>
    </row>
    <row r="911" spans="2:51" s="13" customFormat="1" ht="11.25">
      <c r="B911" s="165"/>
      <c r="D911" s="166" t="s">
        <v>167</v>
      </c>
      <c r="E911" s="167" t="s">
        <v>1</v>
      </c>
      <c r="F911" s="168" t="s">
        <v>1608</v>
      </c>
      <c r="H911" s="169">
        <v>1</v>
      </c>
      <c r="I911" s="170"/>
      <c r="L911" s="165"/>
      <c r="M911" s="171"/>
      <c r="N911" s="172"/>
      <c r="O911" s="172"/>
      <c r="P911" s="172"/>
      <c r="Q911" s="172"/>
      <c r="R911" s="172"/>
      <c r="S911" s="172"/>
      <c r="T911" s="173"/>
      <c r="AT911" s="167" t="s">
        <v>167</v>
      </c>
      <c r="AU911" s="167" t="s">
        <v>85</v>
      </c>
      <c r="AV911" s="13" t="s">
        <v>85</v>
      </c>
      <c r="AW911" s="13" t="s">
        <v>32</v>
      </c>
      <c r="AX911" s="13" t="s">
        <v>76</v>
      </c>
      <c r="AY911" s="167" t="s">
        <v>159</v>
      </c>
    </row>
    <row r="912" spans="2:51" s="13" customFormat="1" ht="11.25">
      <c r="B912" s="165"/>
      <c r="D912" s="166" t="s">
        <v>167</v>
      </c>
      <c r="E912" s="167" t="s">
        <v>1</v>
      </c>
      <c r="F912" s="168" t="s">
        <v>1609</v>
      </c>
      <c r="H912" s="169">
        <v>1</v>
      </c>
      <c r="I912" s="170"/>
      <c r="L912" s="165"/>
      <c r="M912" s="171"/>
      <c r="N912" s="172"/>
      <c r="O912" s="172"/>
      <c r="P912" s="172"/>
      <c r="Q912" s="172"/>
      <c r="R912" s="172"/>
      <c r="S912" s="172"/>
      <c r="T912" s="173"/>
      <c r="AT912" s="167" t="s">
        <v>167</v>
      </c>
      <c r="AU912" s="167" t="s">
        <v>85</v>
      </c>
      <c r="AV912" s="13" t="s">
        <v>85</v>
      </c>
      <c r="AW912" s="13" t="s">
        <v>32</v>
      </c>
      <c r="AX912" s="13" t="s">
        <v>76</v>
      </c>
      <c r="AY912" s="167" t="s">
        <v>159</v>
      </c>
    </row>
    <row r="913" spans="2:51" s="13" customFormat="1" ht="11.25">
      <c r="B913" s="165"/>
      <c r="D913" s="166" t="s">
        <v>167</v>
      </c>
      <c r="E913" s="167" t="s">
        <v>1</v>
      </c>
      <c r="F913" s="168" t="s">
        <v>1610</v>
      </c>
      <c r="H913" s="169">
        <v>2</v>
      </c>
      <c r="I913" s="170"/>
      <c r="L913" s="165"/>
      <c r="M913" s="171"/>
      <c r="N913" s="172"/>
      <c r="O913" s="172"/>
      <c r="P913" s="172"/>
      <c r="Q913" s="172"/>
      <c r="R913" s="172"/>
      <c r="S913" s="172"/>
      <c r="T913" s="173"/>
      <c r="AT913" s="167" t="s">
        <v>167</v>
      </c>
      <c r="AU913" s="167" t="s">
        <v>85</v>
      </c>
      <c r="AV913" s="13" t="s">
        <v>85</v>
      </c>
      <c r="AW913" s="13" t="s">
        <v>32</v>
      </c>
      <c r="AX913" s="13" t="s">
        <v>76</v>
      </c>
      <c r="AY913" s="167" t="s">
        <v>159</v>
      </c>
    </row>
    <row r="914" spans="2:51" s="13" customFormat="1" ht="11.25">
      <c r="B914" s="165"/>
      <c r="D914" s="166" t="s">
        <v>167</v>
      </c>
      <c r="E914" s="167" t="s">
        <v>1</v>
      </c>
      <c r="F914" s="168" t="s">
        <v>1611</v>
      </c>
      <c r="H914" s="169">
        <v>2</v>
      </c>
      <c r="I914" s="170"/>
      <c r="L914" s="165"/>
      <c r="M914" s="171"/>
      <c r="N914" s="172"/>
      <c r="O914" s="172"/>
      <c r="P914" s="172"/>
      <c r="Q914" s="172"/>
      <c r="R914" s="172"/>
      <c r="S914" s="172"/>
      <c r="T914" s="173"/>
      <c r="AT914" s="167" t="s">
        <v>167</v>
      </c>
      <c r="AU914" s="167" t="s">
        <v>85</v>
      </c>
      <c r="AV914" s="13" t="s">
        <v>85</v>
      </c>
      <c r="AW914" s="13" t="s">
        <v>32</v>
      </c>
      <c r="AX914" s="13" t="s">
        <v>76</v>
      </c>
      <c r="AY914" s="167" t="s">
        <v>159</v>
      </c>
    </row>
    <row r="915" spans="2:51" s="13" customFormat="1" ht="11.25">
      <c r="B915" s="165"/>
      <c r="D915" s="166" t="s">
        <v>167</v>
      </c>
      <c r="E915" s="167" t="s">
        <v>1</v>
      </c>
      <c r="F915" s="168" t="s">
        <v>1612</v>
      </c>
      <c r="H915" s="169">
        <v>1</v>
      </c>
      <c r="I915" s="170"/>
      <c r="L915" s="165"/>
      <c r="M915" s="171"/>
      <c r="N915" s="172"/>
      <c r="O915" s="172"/>
      <c r="P915" s="172"/>
      <c r="Q915" s="172"/>
      <c r="R915" s="172"/>
      <c r="S915" s="172"/>
      <c r="T915" s="173"/>
      <c r="AT915" s="167" t="s">
        <v>167</v>
      </c>
      <c r="AU915" s="167" t="s">
        <v>85</v>
      </c>
      <c r="AV915" s="13" t="s">
        <v>85</v>
      </c>
      <c r="AW915" s="13" t="s">
        <v>32</v>
      </c>
      <c r="AX915" s="13" t="s">
        <v>76</v>
      </c>
      <c r="AY915" s="167" t="s">
        <v>159</v>
      </c>
    </row>
    <row r="916" spans="2:51" s="13" customFormat="1" ht="11.25">
      <c r="B916" s="165"/>
      <c r="D916" s="166" t="s">
        <v>167</v>
      </c>
      <c r="E916" s="167" t="s">
        <v>1</v>
      </c>
      <c r="F916" s="168" t="s">
        <v>1613</v>
      </c>
      <c r="H916" s="169">
        <v>1</v>
      </c>
      <c r="I916" s="170"/>
      <c r="L916" s="165"/>
      <c r="M916" s="171"/>
      <c r="N916" s="172"/>
      <c r="O916" s="172"/>
      <c r="P916" s="172"/>
      <c r="Q916" s="172"/>
      <c r="R916" s="172"/>
      <c r="S916" s="172"/>
      <c r="T916" s="173"/>
      <c r="AT916" s="167" t="s">
        <v>167</v>
      </c>
      <c r="AU916" s="167" t="s">
        <v>85</v>
      </c>
      <c r="AV916" s="13" t="s">
        <v>85</v>
      </c>
      <c r="AW916" s="13" t="s">
        <v>32</v>
      </c>
      <c r="AX916" s="13" t="s">
        <v>76</v>
      </c>
      <c r="AY916" s="167" t="s">
        <v>159</v>
      </c>
    </row>
    <row r="917" spans="2:51" s="14" customFormat="1" ht="11.25">
      <c r="B917" s="174"/>
      <c r="D917" s="166" t="s">
        <v>167</v>
      </c>
      <c r="E917" s="175" t="s">
        <v>1</v>
      </c>
      <c r="F917" s="176" t="s">
        <v>227</v>
      </c>
      <c r="H917" s="177">
        <v>9</v>
      </c>
      <c r="I917" s="178"/>
      <c r="L917" s="174"/>
      <c r="M917" s="179"/>
      <c r="N917" s="180"/>
      <c r="O917" s="180"/>
      <c r="P917" s="180"/>
      <c r="Q917" s="180"/>
      <c r="R917" s="180"/>
      <c r="S917" s="180"/>
      <c r="T917" s="181"/>
      <c r="AT917" s="175" t="s">
        <v>167</v>
      </c>
      <c r="AU917" s="175" t="s">
        <v>85</v>
      </c>
      <c r="AV917" s="14" t="s">
        <v>165</v>
      </c>
      <c r="AW917" s="14" t="s">
        <v>32</v>
      </c>
      <c r="AX917" s="14" t="s">
        <v>83</v>
      </c>
      <c r="AY917" s="175" t="s">
        <v>159</v>
      </c>
    </row>
    <row r="918" spans="1:65" s="2" customFormat="1" ht="24.2" customHeight="1">
      <c r="A918" s="33"/>
      <c r="B918" s="150"/>
      <c r="C918" s="191" t="s">
        <v>1614</v>
      </c>
      <c r="D918" s="191" t="s">
        <v>581</v>
      </c>
      <c r="E918" s="192" t="s">
        <v>1615</v>
      </c>
      <c r="F918" s="193" t="s">
        <v>1616</v>
      </c>
      <c r="G918" s="194" t="s">
        <v>325</v>
      </c>
      <c r="H918" s="195">
        <v>16</v>
      </c>
      <c r="I918" s="196"/>
      <c r="J918" s="197">
        <f>ROUND(I918*H918,2)</f>
        <v>0</v>
      </c>
      <c r="K918" s="198"/>
      <c r="L918" s="199"/>
      <c r="M918" s="200" t="s">
        <v>1</v>
      </c>
      <c r="N918" s="201" t="s">
        <v>41</v>
      </c>
      <c r="O918" s="59"/>
      <c r="P918" s="161">
        <f>O918*H918</f>
        <v>0</v>
      </c>
      <c r="Q918" s="161">
        <v>0.01521</v>
      </c>
      <c r="R918" s="161">
        <f>Q918*H918</f>
        <v>0.24336</v>
      </c>
      <c r="S918" s="161">
        <v>0</v>
      </c>
      <c r="T918" s="162">
        <f>S918*H918</f>
        <v>0</v>
      </c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R918" s="163" t="s">
        <v>193</v>
      </c>
      <c r="AT918" s="163" t="s">
        <v>581</v>
      </c>
      <c r="AU918" s="163" t="s">
        <v>85</v>
      </c>
      <c r="AY918" s="18" t="s">
        <v>159</v>
      </c>
      <c r="BE918" s="164">
        <f>IF(N918="základní",J918,0)</f>
        <v>0</v>
      </c>
      <c r="BF918" s="164">
        <f>IF(N918="snížená",J918,0)</f>
        <v>0</v>
      </c>
      <c r="BG918" s="164">
        <f>IF(N918="zákl. přenesená",J918,0)</f>
        <v>0</v>
      </c>
      <c r="BH918" s="164">
        <f>IF(N918="sníž. přenesená",J918,0)</f>
        <v>0</v>
      </c>
      <c r="BI918" s="164">
        <f>IF(N918="nulová",J918,0)</f>
        <v>0</v>
      </c>
      <c r="BJ918" s="18" t="s">
        <v>83</v>
      </c>
      <c r="BK918" s="164">
        <f>ROUND(I918*H918,2)</f>
        <v>0</v>
      </c>
      <c r="BL918" s="18" t="s">
        <v>165</v>
      </c>
      <c r="BM918" s="163" t="s">
        <v>1617</v>
      </c>
    </row>
    <row r="919" spans="2:51" s="13" customFormat="1" ht="11.25">
      <c r="B919" s="165"/>
      <c r="D919" s="166" t="s">
        <v>167</v>
      </c>
      <c r="E919" s="167" t="s">
        <v>1</v>
      </c>
      <c r="F919" s="168" t="s">
        <v>1618</v>
      </c>
      <c r="H919" s="169">
        <v>12</v>
      </c>
      <c r="I919" s="170"/>
      <c r="L919" s="165"/>
      <c r="M919" s="171"/>
      <c r="N919" s="172"/>
      <c r="O919" s="172"/>
      <c r="P919" s="172"/>
      <c r="Q919" s="172"/>
      <c r="R919" s="172"/>
      <c r="S919" s="172"/>
      <c r="T919" s="173"/>
      <c r="AT919" s="167" t="s">
        <v>167</v>
      </c>
      <c r="AU919" s="167" t="s">
        <v>85</v>
      </c>
      <c r="AV919" s="13" t="s">
        <v>85</v>
      </c>
      <c r="AW919" s="13" t="s">
        <v>32</v>
      </c>
      <c r="AX919" s="13" t="s">
        <v>76</v>
      </c>
      <c r="AY919" s="167" t="s">
        <v>159</v>
      </c>
    </row>
    <row r="920" spans="2:51" s="13" customFormat="1" ht="11.25">
      <c r="B920" s="165"/>
      <c r="D920" s="166" t="s">
        <v>167</v>
      </c>
      <c r="E920" s="167" t="s">
        <v>1</v>
      </c>
      <c r="F920" s="168" t="s">
        <v>1619</v>
      </c>
      <c r="H920" s="169">
        <v>2</v>
      </c>
      <c r="I920" s="170"/>
      <c r="L920" s="165"/>
      <c r="M920" s="171"/>
      <c r="N920" s="172"/>
      <c r="O920" s="172"/>
      <c r="P920" s="172"/>
      <c r="Q920" s="172"/>
      <c r="R920" s="172"/>
      <c r="S920" s="172"/>
      <c r="T920" s="173"/>
      <c r="AT920" s="167" t="s">
        <v>167</v>
      </c>
      <c r="AU920" s="167" t="s">
        <v>85</v>
      </c>
      <c r="AV920" s="13" t="s">
        <v>85</v>
      </c>
      <c r="AW920" s="13" t="s">
        <v>32</v>
      </c>
      <c r="AX920" s="13" t="s">
        <v>76</v>
      </c>
      <c r="AY920" s="167" t="s">
        <v>159</v>
      </c>
    </row>
    <row r="921" spans="2:51" s="13" customFormat="1" ht="11.25">
      <c r="B921" s="165"/>
      <c r="D921" s="166" t="s">
        <v>167</v>
      </c>
      <c r="E921" s="167" t="s">
        <v>1</v>
      </c>
      <c r="F921" s="168" t="s">
        <v>1620</v>
      </c>
      <c r="H921" s="169">
        <v>2</v>
      </c>
      <c r="I921" s="170"/>
      <c r="L921" s="165"/>
      <c r="M921" s="171"/>
      <c r="N921" s="172"/>
      <c r="O921" s="172"/>
      <c r="P921" s="172"/>
      <c r="Q921" s="172"/>
      <c r="R921" s="172"/>
      <c r="S921" s="172"/>
      <c r="T921" s="173"/>
      <c r="AT921" s="167" t="s">
        <v>167</v>
      </c>
      <c r="AU921" s="167" t="s">
        <v>85</v>
      </c>
      <c r="AV921" s="13" t="s">
        <v>85</v>
      </c>
      <c r="AW921" s="13" t="s">
        <v>32</v>
      </c>
      <c r="AX921" s="13" t="s">
        <v>76</v>
      </c>
      <c r="AY921" s="167" t="s">
        <v>159</v>
      </c>
    </row>
    <row r="922" spans="2:51" s="14" customFormat="1" ht="11.25">
      <c r="B922" s="174"/>
      <c r="D922" s="166" t="s">
        <v>167</v>
      </c>
      <c r="E922" s="175" t="s">
        <v>1</v>
      </c>
      <c r="F922" s="176" t="s">
        <v>227</v>
      </c>
      <c r="H922" s="177">
        <v>16</v>
      </c>
      <c r="I922" s="178"/>
      <c r="L922" s="174"/>
      <c r="M922" s="179"/>
      <c r="N922" s="180"/>
      <c r="O922" s="180"/>
      <c r="P922" s="180"/>
      <c r="Q922" s="180"/>
      <c r="R922" s="180"/>
      <c r="S922" s="180"/>
      <c r="T922" s="181"/>
      <c r="AT922" s="175" t="s">
        <v>167</v>
      </c>
      <c r="AU922" s="175" t="s">
        <v>85</v>
      </c>
      <c r="AV922" s="14" t="s">
        <v>165</v>
      </c>
      <c r="AW922" s="14" t="s">
        <v>32</v>
      </c>
      <c r="AX922" s="14" t="s">
        <v>83</v>
      </c>
      <c r="AY922" s="175" t="s">
        <v>159</v>
      </c>
    </row>
    <row r="923" spans="1:65" s="2" customFormat="1" ht="24.2" customHeight="1">
      <c r="A923" s="33"/>
      <c r="B923" s="150"/>
      <c r="C923" s="191" t="s">
        <v>1621</v>
      </c>
      <c r="D923" s="191" t="s">
        <v>581</v>
      </c>
      <c r="E923" s="192" t="s">
        <v>1622</v>
      </c>
      <c r="F923" s="193" t="s">
        <v>1623</v>
      </c>
      <c r="G923" s="194" t="s">
        <v>325</v>
      </c>
      <c r="H923" s="195">
        <v>10</v>
      </c>
      <c r="I923" s="196"/>
      <c r="J923" s="197">
        <f>ROUND(I923*H923,2)</f>
        <v>0</v>
      </c>
      <c r="K923" s="198"/>
      <c r="L923" s="199"/>
      <c r="M923" s="200" t="s">
        <v>1</v>
      </c>
      <c r="N923" s="201" t="s">
        <v>41</v>
      </c>
      <c r="O923" s="59"/>
      <c r="P923" s="161">
        <f>O923*H923</f>
        <v>0</v>
      </c>
      <c r="Q923" s="161">
        <v>0.01249</v>
      </c>
      <c r="R923" s="161">
        <f>Q923*H923</f>
        <v>0.1249</v>
      </c>
      <c r="S923" s="161">
        <v>0</v>
      </c>
      <c r="T923" s="162">
        <f>S923*H923</f>
        <v>0</v>
      </c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R923" s="163" t="s">
        <v>193</v>
      </c>
      <c r="AT923" s="163" t="s">
        <v>581</v>
      </c>
      <c r="AU923" s="163" t="s">
        <v>85</v>
      </c>
      <c r="AY923" s="18" t="s">
        <v>159</v>
      </c>
      <c r="BE923" s="164">
        <f>IF(N923="základní",J923,0)</f>
        <v>0</v>
      </c>
      <c r="BF923" s="164">
        <f>IF(N923="snížená",J923,0)</f>
        <v>0</v>
      </c>
      <c r="BG923" s="164">
        <f>IF(N923="zákl. přenesená",J923,0)</f>
        <v>0</v>
      </c>
      <c r="BH923" s="164">
        <f>IF(N923="sníž. přenesená",J923,0)</f>
        <v>0</v>
      </c>
      <c r="BI923" s="164">
        <f>IF(N923="nulová",J923,0)</f>
        <v>0</v>
      </c>
      <c r="BJ923" s="18" t="s">
        <v>83</v>
      </c>
      <c r="BK923" s="164">
        <f>ROUND(I923*H923,2)</f>
        <v>0</v>
      </c>
      <c r="BL923" s="18" t="s">
        <v>165</v>
      </c>
      <c r="BM923" s="163" t="s">
        <v>1624</v>
      </c>
    </row>
    <row r="924" spans="2:51" s="13" customFormat="1" ht="11.25">
      <c r="B924" s="165"/>
      <c r="D924" s="166" t="s">
        <v>167</v>
      </c>
      <c r="E924" s="167" t="s">
        <v>1</v>
      </c>
      <c r="F924" s="168" t="s">
        <v>1625</v>
      </c>
      <c r="H924" s="169">
        <v>10</v>
      </c>
      <c r="I924" s="170"/>
      <c r="L924" s="165"/>
      <c r="M924" s="171"/>
      <c r="N924" s="172"/>
      <c r="O924" s="172"/>
      <c r="P924" s="172"/>
      <c r="Q924" s="172"/>
      <c r="R924" s="172"/>
      <c r="S924" s="172"/>
      <c r="T924" s="173"/>
      <c r="AT924" s="167" t="s">
        <v>167</v>
      </c>
      <c r="AU924" s="167" t="s">
        <v>85</v>
      </c>
      <c r="AV924" s="13" t="s">
        <v>85</v>
      </c>
      <c r="AW924" s="13" t="s">
        <v>32</v>
      </c>
      <c r="AX924" s="13" t="s">
        <v>76</v>
      </c>
      <c r="AY924" s="167" t="s">
        <v>159</v>
      </c>
    </row>
    <row r="925" spans="2:51" s="14" customFormat="1" ht="11.25">
      <c r="B925" s="174"/>
      <c r="D925" s="166" t="s">
        <v>167</v>
      </c>
      <c r="E925" s="175" t="s">
        <v>1</v>
      </c>
      <c r="F925" s="176" t="s">
        <v>227</v>
      </c>
      <c r="H925" s="177">
        <v>10</v>
      </c>
      <c r="I925" s="178"/>
      <c r="L925" s="174"/>
      <c r="M925" s="179"/>
      <c r="N925" s="180"/>
      <c r="O925" s="180"/>
      <c r="P925" s="180"/>
      <c r="Q925" s="180"/>
      <c r="R925" s="180"/>
      <c r="S925" s="180"/>
      <c r="T925" s="181"/>
      <c r="AT925" s="175" t="s">
        <v>167</v>
      </c>
      <c r="AU925" s="175" t="s">
        <v>85</v>
      </c>
      <c r="AV925" s="14" t="s">
        <v>165</v>
      </c>
      <c r="AW925" s="14" t="s">
        <v>32</v>
      </c>
      <c r="AX925" s="14" t="s">
        <v>83</v>
      </c>
      <c r="AY925" s="175" t="s">
        <v>159</v>
      </c>
    </row>
    <row r="926" spans="1:65" s="2" customFormat="1" ht="24.2" customHeight="1">
      <c r="A926" s="33"/>
      <c r="B926" s="150"/>
      <c r="C926" s="191" t="s">
        <v>1626</v>
      </c>
      <c r="D926" s="191" t="s">
        <v>581</v>
      </c>
      <c r="E926" s="192" t="s">
        <v>1627</v>
      </c>
      <c r="F926" s="193" t="s">
        <v>1628</v>
      </c>
      <c r="G926" s="194" t="s">
        <v>325</v>
      </c>
      <c r="H926" s="195">
        <v>2</v>
      </c>
      <c r="I926" s="196"/>
      <c r="J926" s="197">
        <f>ROUND(I926*H926,2)</f>
        <v>0</v>
      </c>
      <c r="K926" s="198"/>
      <c r="L926" s="199"/>
      <c r="M926" s="200" t="s">
        <v>1</v>
      </c>
      <c r="N926" s="201" t="s">
        <v>41</v>
      </c>
      <c r="O926" s="59"/>
      <c r="P926" s="161">
        <f>O926*H926</f>
        <v>0</v>
      </c>
      <c r="Q926" s="161">
        <v>0.01272</v>
      </c>
      <c r="R926" s="161">
        <f>Q926*H926</f>
        <v>0.02544</v>
      </c>
      <c r="S926" s="161">
        <v>0</v>
      </c>
      <c r="T926" s="162">
        <f>S926*H926</f>
        <v>0</v>
      </c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R926" s="163" t="s">
        <v>193</v>
      </c>
      <c r="AT926" s="163" t="s">
        <v>581</v>
      </c>
      <c r="AU926" s="163" t="s">
        <v>85</v>
      </c>
      <c r="AY926" s="18" t="s">
        <v>159</v>
      </c>
      <c r="BE926" s="164">
        <f>IF(N926="základní",J926,0)</f>
        <v>0</v>
      </c>
      <c r="BF926" s="164">
        <f>IF(N926="snížená",J926,0)</f>
        <v>0</v>
      </c>
      <c r="BG926" s="164">
        <f>IF(N926="zákl. přenesená",J926,0)</f>
        <v>0</v>
      </c>
      <c r="BH926" s="164">
        <f>IF(N926="sníž. přenesená",J926,0)</f>
        <v>0</v>
      </c>
      <c r="BI926" s="164">
        <f>IF(N926="nulová",J926,0)</f>
        <v>0</v>
      </c>
      <c r="BJ926" s="18" t="s">
        <v>83</v>
      </c>
      <c r="BK926" s="164">
        <f>ROUND(I926*H926,2)</f>
        <v>0</v>
      </c>
      <c r="BL926" s="18" t="s">
        <v>165</v>
      </c>
      <c r="BM926" s="163" t="s">
        <v>1629</v>
      </c>
    </row>
    <row r="927" spans="2:51" s="13" customFormat="1" ht="11.25">
      <c r="B927" s="165"/>
      <c r="D927" s="166" t="s">
        <v>167</v>
      </c>
      <c r="E927" s="167" t="s">
        <v>1</v>
      </c>
      <c r="F927" s="168" t="s">
        <v>1630</v>
      </c>
      <c r="H927" s="169">
        <v>2</v>
      </c>
      <c r="I927" s="170"/>
      <c r="L927" s="165"/>
      <c r="M927" s="171"/>
      <c r="N927" s="172"/>
      <c r="O927" s="172"/>
      <c r="P927" s="172"/>
      <c r="Q927" s="172"/>
      <c r="R927" s="172"/>
      <c r="S927" s="172"/>
      <c r="T927" s="173"/>
      <c r="AT927" s="167" t="s">
        <v>167</v>
      </c>
      <c r="AU927" s="167" t="s">
        <v>85</v>
      </c>
      <c r="AV927" s="13" t="s">
        <v>85</v>
      </c>
      <c r="AW927" s="13" t="s">
        <v>32</v>
      </c>
      <c r="AX927" s="13" t="s">
        <v>83</v>
      </c>
      <c r="AY927" s="167" t="s">
        <v>159</v>
      </c>
    </row>
    <row r="928" spans="1:65" s="2" customFormat="1" ht="37.9" customHeight="1">
      <c r="A928" s="33"/>
      <c r="B928" s="150"/>
      <c r="C928" s="191" t="s">
        <v>1631</v>
      </c>
      <c r="D928" s="191" t="s">
        <v>581</v>
      </c>
      <c r="E928" s="192" t="s">
        <v>1632</v>
      </c>
      <c r="F928" s="193" t="s">
        <v>1633</v>
      </c>
      <c r="G928" s="194" t="s">
        <v>325</v>
      </c>
      <c r="H928" s="195">
        <v>13</v>
      </c>
      <c r="I928" s="196"/>
      <c r="J928" s="197">
        <f>ROUND(I928*H928,2)</f>
        <v>0</v>
      </c>
      <c r="K928" s="198"/>
      <c r="L928" s="199"/>
      <c r="M928" s="200" t="s">
        <v>1</v>
      </c>
      <c r="N928" s="201" t="s">
        <v>41</v>
      </c>
      <c r="O928" s="59"/>
      <c r="P928" s="161">
        <f>O928*H928</f>
        <v>0</v>
      </c>
      <c r="Q928" s="161">
        <v>0.01624</v>
      </c>
      <c r="R928" s="161">
        <f>Q928*H928</f>
        <v>0.21112</v>
      </c>
      <c r="S928" s="161">
        <v>0</v>
      </c>
      <c r="T928" s="162">
        <f>S928*H928</f>
        <v>0</v>
      </c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R928" s="163" t="s">
        <v>193</v>
      </c>
      <c r="AT928" s="163" t="s">
        <v>581</v>
      </c>
      <c r="AU928" s="163" t="s">
        <v>85</v>
      </c>
      <c r="AY928" s="18" t="s">
        <v>159</v>
      </c>
      <c r="BE928" s="164">
        <f>IF(N928="základní",J928,0)</f>
        <v>0</v>
      </c>
      <c r="BF928" s="164">
        <f>IF(N928="snížená",J928,0)</f>
        <v>0</v>
      </c>
      <c r="BG928" s="164">
        <f>IF(N928="zákl. přenesená",J928,0)</f>
        <v>0</v>
      </c>
      <c r="BH928" s="164">
        <f>IF(N928="sníž. přenesená",J928,0)</f>
        <v>0</v>
      </c>
      <c r="BI928" s="164">
        <f>IF(N928="nulová",J928,0)</f>
        <v>0</v>
      </c>
      <c r="BJ928" s="18" t="s">
        <v>83</v>
      </c>
      <c r="BK928" s="164">
        <f>ROUND(I928*H928,2)</f>
        <v>0</v>
      </c>
      <c r="BL928" s="18" t="s">
        <v>165</v>
      </c>
      <c r="BM928" s="163" t="s">
        <v>1634</v>
      </c>
    </row>
    <row r="929" spans="2:51" s="13" customFormat="1" ht="11.25">
      <c r="B929" s="165"/>
      <c r="D929" s="166" t="s">
        <v>167</v>
      </c>
      <c r="E929" s="167" t="s">
        <v>1</v>
      </c>
      <c r="F929" s="168" t="s">
        <v>1635</v>
      </c>
      <c r="H929" s="169">
        <v>1</v>
      </c>
      <c r="I929" s="170"/>
      <c r="L929" s="165"/>
      <c r="M929" s="171"/>
      <c r="N929" s="172"/>
      <c r="O929" s="172"/>
      <c r="P929" s="172"/>
      <c r="Q929" s="172"/>
      <c r="R929" s="172"/>
      <c r="S929" s="172"/>
      <c r="T929" s="173"/>
      <c r="AT929" s="167" t="s">
        <v>167</v>
      </c>
      <c r="AU929" s="167" t="s">
        <v>85</v>
      </c>
      <c r="AV929" s="13" t="s">
        <v>85</v>
      </c>
      <c r="AW929" s="13" t="s">
        <v>32</v>
      </c>
      <c r="AX929" s="13" t="s">
        <v>76</v>
      </c>
      <c r="AY929" s="167" t="s">
        <v>159</v>
      </c>
    </row>
    <row r="930" spans="2:51" s="13" customFormat="1" ht="11.25">
      <c r="B930" s="165"/>
      <c r="D930" s="166" t="s">
        <v>167</v>
      </c>
      <c r="E930" s="167" t="s">
        <v>1</v>
      </c>
      <c r="F930" s="168" t="s">
        <v>1636</v>
      </c>
      <c r="H930" s="169">
        <v>5</v>
      </c>
      <c r="I930" s="170"/>
      <c r="L930" s="165"/>
      <c r="M930" s="171"/>
      <c r="N930" s="172"/>
      <c r="O930" s="172"/>
      <c r="P930" s="172"/>
      <c r="Q930" s="172"/>
      <c r="R930" s="172"/>
      <c r="S930" s="172"/>
      <c r="T930" s="173"/>
      <c r="AT930" s="167" t="s">
        <v>167</v>
      </c>
      <c r="AU930" s="167" t="s">
        <v>85</v>
      </c>
      <c r="AV930" s="13" t="s">
        <v>85</v>
      </c>
      <c r="AW930" s="13" t="s">
        <v>32</v>
      </c>
      <c r="AX930" s="13" t="s">
        <v>76</v>
      </c>
      <c r="AY930" s="167" t="s">
        <v>159</v>
      </c>
    </row>
    <row r="931" spans="2:51" s="13" customFormat="1" ht="11.25">
      <c r="B931" s="165"/>
      <c r="D931" s="166" t="s">
        <v>167</v>
      </c>
      <c r="E931" s="167" t="s">
        <v>1</v>
      </c>
      <c r="F931" s="168" t="s">
        <v>1637</v>
      </c>
      <c r="H931" s="169">
        <v>1</v>
      </c>
      <c r="I931" s="170"/>
      <c r="L931" s="165"/>
      <c r="M931" s="171"/>
      <c r="N931" s="172"/>
      <c r="O931" s="172"/>
      <c r="P931" s="172"/>
      <c r="Q931" s="172"/>
      <c r="R931" s="172"/>
      <c r="S931" s="172"/>
      <c r="T931" s="173"/>
      <c r="AT931" s="167" t="s">
        <v>167</v>
      </c>
      <c r="AU931" s="167" t="s">
        <v>85</v>
      </c>
      <c r="AV931" s="13" t="s">
        <v>85</v>
      </c>
      <c r="AW931" s="13" t="s">
        <v>32</v>
      </c>
      <c r="AX931" s="13" t="s">
        <v>76</v>
      </c>
      <c r="AY931" s="167" t="s">
        <v>159</v>
      </c>
    </row>
    <row r="932" spans="2:51" s="13" customFormat="1" ht="11.25">
      <c r="B932" s="165"/>
      <c r="D932" s="166" t="s">
        <v>167</v>
      </c>
      <c r="E932" s="167" t="s">
        <v>1</v>
      </c>
      <c r="F932" s="168" t="s">
        <v>1638</v>
      </c>
      <c r="H932" s="169">
        <v>1</v>
      </c>
      <c r="I932" s="170"/>
      <c r="L932" s="165"/>
      <c r="M932" s="171"/>
      <c r="N932" s="172"/>
      <c r="O932" s="172"/>
      <c r="P932" s="172"/>
      <c r="Q932" s="172"/>
      <c r="R932" s="172"/>
      <c r="S932" s="172"/>
      <c r="T932" s="173"/>
      <c r="AT932" s="167" t="s">
        <v>167</v>
      </c>
      <c r="AU932" s="167" t="s">
        <v>85</v>
      </c>
      <c r="AV932" s="13" t="s">
        <v>85</v>
      </c>
      <c r="AW932" s="13" t="s">
        <v>32</v>
      </c>
      <c r="AX932" s="13" t="s">
        <v>76</v>
      </c>
      <c r="AY932" s="167" t="s">
        <v>159</v>
      </c>
    </row>
    <row r="933" spans="2:51" s="13" customFormat="1" ht="11.25">
      <c r="B933" s="165"/>
      <c r="D933" s="166" t="s">
        <v>167</v>
      </c>
      <c r="E933" s="167" t="s">
        <v>1</v>
      </c>
      <c r="F933" s="168" t="s">
        <v>1639</v>
      </c>
      <c r="H933" s="169">
        <v>1</v>
      </c>
      <c r="I933" s="170"/>
      <c r="L933" s="165"/>
      <c r="M933" s="171"/>
      <c r="N933" s="172"/>
      <c r="O933" s="172"/>
      <c r="P933" s="172"/>
      <c r="Q933" s="172"/>
      <c r="R933" s="172"/>
      <c r="S933" s="172"/>
      <c r="T933" s="173"/>
      <c r="AT933" s="167" t="s">
        <v>167</v>
      </c>
      <c r="AU933" s="167" t="s">
        <v>85</v>
      </c>
      <c r="AV933" s="13" t="s">
        <v>85</v>
      </c>
      <c r="AW933" s="13" t="s">
        <v>32</v>
      </c>
      <c r="AX933" s="13" t="s">
        <v>76</v>
      </c>
      <c r="AY933" s="167" t="s">
        <v>159</v>
      </c>
    </row>
    <row r="934" spans="2:51" s="13" customFormat="1" ht="11.25">
      <c r="B934" s="165"/>
      <c r="D934" s="166" t="s">
        <v>167</v>
      </c>
      <c r="E934" s="167" t="s">
        <v>1</v>
      </c>
      <c r="F934" s="168" t="s">
        <v>1640</v>
      </c>
      <c r="H934" s="169">
        <v>2</v>
      </c>
      <c r="I934" s="170"/>
      <c r="L934" s="165"/>
      <c r="M934" s="171"/>
      <c r="N934" s="172"/>
      <c r="O934" s="172"/>
      <c r="P934" s="172"/>
      <c r="Q934" s="172"/>
      <c r="R934" s="172"/>
      <c r="S934" s="172"/>
      <c r="T934" s="173"/>
      <c r="AT934" s="167" t="s">
        <v>167</v>
      </c>
      <c r="AU934" s="167" t="s">
        <v>85</v>
      </c>
      <c r="AV934" s="13" t="s">
        <v>85</v>
      </c>
      <c r="AW934" s="13" t="s">
        <v>32</v>
      </c>
      <c r="AX934" s="13" t="s">
        <v>76</v>
      </c>
      <c r="AY934" s="167" t="s">
        <v>159</v>
      </c>
    </row>
    <row r="935" spans="2:51" s="13" customFormat="1" ht="11.25">
      <c r="B935" s="165"/>
      <c r="D935" s="166" t="s">
        <v>167</v>
      </c>
      <c r="E935" s="167" t="s">
        <v>1</v>
      </c>
      <c r="F935" s="168" t="s">
        <v>1641</v>
      </c>
      <c r="H935" s="169">
        <v>1</v>
      </c>
      <c r="I935" s="170"/>
      <c r="L935" s="165"/>
      <c r="M935" s="171"/>
      <c r="N935" s="172"/>
      <c r="O935" s="172"/>
      <c r="P935" s="172"/>
      <c r="Q935" s="172"/>
      <c r="R935" s="172"/>
      <c r="S935" s="172"/>
      <c r="T935" s="173"/>
      <c r="AT935" s="167" t="s">
        <v>167</v>
      </c>
      <c r="AU935" s="167" t="s">
        <v>85</v>
      </c>
      <c r="AV935" s="13" t="s">
        <v>85</v>
      </c>
      <c r="AW935" s="13" t="s">
        <v>32</v>
      </c>
      <c r="AX935" s="13" t="s">
        <v>76</v>
      </c>
      <c r="AY935" s="167" t="s">
        <v>159</v>
      </c>
    </row>
    <row r="936" spans="2:51" s="13" customFormat="1" ht="11.25">
      <c r="B936" s="165"/>
      <c r="D936" s="166" t="s">
        <v>167</v>
      </c>
      <c r="E936" s="167" t="s">
        <v>1</v>
      </c>
      <c r="F936" s="168" t="s">
        <v>1642</v>
      </c>
      <c r="H936" s="169">
        <v>1</v>
      </c>
      <c r="I936" s="170"/>
      <c r="L936" s="165"/>
      <c r="M936" s="171"/>
      <c r="N936" s="172"/>
      <c r="O936" s="172"/>
      <c r="P936" s="172"/>
      <c r="Q936" s="172"/>
      <c r="R936" s="172"/>
      <c r="S936" s="172"/>
      <c r="T936" s="173"/>
      <c r="AT936" s="167" t="s">
        <v>167</v>
      </c>
      <c r="AU936" s="167" t="s">
        <v>85</v>
      </c>
      <c r="AV936" s="13" t="s">
        <v>85</v>
      </c>
      <c r="AW936" s="13" t="s">
        <v>32</v>
      </c>
      <c r="AX936" s="13" t="s">
        <v>76</v>
      </c>
      <c r="AY936" s="167" t="s">
        <v>159</v>
      </c>
    </row>
    <row r="937" spans="2:51" s="14" customFormat="1" ht="11.25">
      <c r="B937" s="174"/>
      <c r="D937" s="166" t="s">
        <v>167</v>
      </c>
      <c r="E937" s="175" t="s">
        <v>1</v>
      </c>
      <c r="F937" s="176" t="s">
        <v>227</v>
      </c>
      <c r="H937" s="177">
        <v>13</v>
      </c>
      <c r="I937" s="178"/>
      <c r="L937" s="174"/>
      <c r="M937" s="179"/>
      <c r="N937" s="180"/>
      <c r="O937" s="180"/>
      <c r="P937" s="180"/>
      <c r="Q937" s="180"/>
      <c r="R937" s="180"/>
      <c r="S937" s="180"/>
      <c r="T937" s="181"/>
      <c r="AT937" s="175" t="s">
        <v>167</v>
      </c>
      <c r="AU937" s="175" t="s">
        <v>85</v>
      </c>
      <c r="AV937" s="14" t="s">
        <v>165</v>
      </c>
      <c r="AW937" s="14" t="s">
        <v>32</v>
      </c>
      <c r="AX937" s="14" t="s">
        <v>83</v>
      </c>
      <c r="AY937" s="175" t="s">
        <v>159</v>
      </c>
    </row>
    <row r="938" spans="1:65" s="2" customFormat="1" ht="24.2" customHeight="1">
      <c r="A938" s="33"/>
      <c r="B938" s="150"/>
      <c r="C938" s="191" t="s">
        <v>1643</v>
      </c>
      <c r="D938" s="191" t="s">
        <v>581</v>
      </c>
      <c r="E938" s="192" t="s">
        <v>1622</v>
      </c>
      <c r="F938" s="193" t="s">
        <v>1623</v>
      </c>
      <c r="G938" s="194" t="s">
        <v>325</v>
      </c>
      <c r="H938" s="195">
        <v>4</v>
      </c>
      <c r="I938" s="196"/>
      <c r="J938" s="197">
        <f>ROUND(I938*H938,2)</f>
        <v>0</v>
      </c>
      <c r="K938" s="198"/>
      <c r="L938" s="199"/>
      <c r="M938" s="200" t="s">
        <v>1</v>
      </c>
      <c r="N938" s="201" t="s">
        <v>41</v>
      </c>
      <c r="O938" s="59"/>
      <c r="P938" s="161">
        <f>O938*H938</f>
        <v>0</v>
      </c>
      <c r="Q938" s="161">
        <v>0.01249</v>
      </c>
      <c r="R938" s="161">
        <f>Q938*H938</f>
        <v>0.04996</v>
      </c>
      <c r="S938" s="161">
        <v>0</v>
      </c>
      <c r="T938" s="162">
        <f>S938*H938</f>
        <v>0</v>
      </c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R938" s="163" t="s">
        <v>193</v>
      </c>
      <c r="AT938" s="163" t="s">
        <v>581</v>
      </c>
      <c r="AU938" s="163" t="s">
        <v>85</v>
      </c>
      <c r="AY938" s="18" t="s">
        <v>159</v>
      </c>
      <c r="BE938" s="164">
        <f>IF(N938="základní",J938,0)</f>
        <v>0</v>
      </c>
      <c r="BF938" s="164">
        <f>IF(N938="snížená",J938,0)</f>
        <v>0</v>
      </c>
      <c r="BG938" s="164">
        <f>IF(N938="zákl. přenesená",J938,0)</f>
        <v>0</v>
      </c>
      <c r="BH938" s="164">
        <f>IF(N938="sníž. přenesená",J938,0)</f>
        <v>0</v>
      </c>
      <c r="BI938" s="164">
        <f>IF(N938="nulová",J938,0)</f>
        <v>0</v>
      </c>
      <c r="BJ938" s="18" t="s">
        <v>83</v>
      </c>
      <c r="BK938" s="164">
        <f>ROUND(I938*H938,2)</f>
        <v>0</v>
      </c>
      <c r="BL938" s="18" t="s">
        <v>165</v>
      </c>
      <c r="BM938" s="163" t="s">
        <v>1644</v>
      </c>
    </row>
    <row r="939" spans="2:51" s="13" customFormat="1" ht="11.25">
      <c r="B939" s="165"/>
      <c r="D939" s="166" t="s">
        <v>167</v>
      </c>
      <c r="E939" s="167" t="s">
        <v>1</v>
      </c>
      <c r="F939" s="168" t="s">
        <v>1645</v>
      </c>
      <c r="H939" s="169">
        <v>4</v>
      </c>
      <c r="I939" s="170"/>
      <c r="L939" s="165"/>
      <c r="M939" s="171"/>
      <c r="N939" s="172"/>
      <c r="O939" s="172"/>
      <c r="P939" s="172"/>
      <c r="Q939" s="172"/>
      <c r="R939" s="172"/>
      <c r="S939" s="172"/>
      <c r="T939" s="173"/>
      <c r="AT939" s="167" t="s">
        <v>167</v>
      </c>
      <c r="AU939" s="167" t="s">
        <v>85</v>
      </c>
      <c r="AV939" s="13" t="s">
        <v>85</v>
      </c>
      <c r="AW939" s="13" t="s">
        <v>32</v>
      </c>
      <c r="AX939" s="13" t="s">
        <v>83</v>
      </c>
      <c r="AY939" s="167" t="s">
        <v>159</v>
      </c>
    </row>
    <row r="940" spans="1:65" s="2" customFormat="1" ht="24.2" customHeight="1">
      <c r="A940" s="33"/>
      <c r="B940" s="150"/>
      <c r="C940" s="151" t="s">
        <v>1646</v>
      </c>
      <c r="D940" s="151" t="s">
        <v>161</v>
      </c>
      <c r="E940" s="152" t="s">
        <v>1647</v>
      </c>
      <c r="F940" s="153" t="s">
        <v>1648</v>
      </c>
      <c r="G940" s="154" t="s">
        <v>325</v>
      </c>
      <c r="H940" s="155">
        <v>1</v>
      </c>
      <c r="I940" s="156"/>
      <c r="J940" s="157">
        <f>ROUND(I940*H940,2)</f>
        <v>0</v>
      </c>
      <c r="K940" s="158"/>
      <c r="L940" s="34"/>
      <c r="M940" s="159" t="s">
        <v>1</v>
      </c>
      <c r="N940" s="160" t="s">
        <v>41</v>
      </c>
      <c r="O940" s="59"/>
      <c r="P940" s="161">
        <f>O940*H940</f>
        <v>0</v>
      </c>
      <c r="Q940" s="161">
        <v>0.03532</v>
      </c>
      <c r="R940" s="161">
        <f>Q940*H940</f>
        <v>0.03532</v>
      </c>
      <c r="S940" s="161">
        <v>0</v>
      </c>
      <c r="T940" s="162">
        <f>S940*H940</f>
        <v>0</v>
      </c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R940" s="163" t="s">
        <v>165</v>
      </c>
      <c r="AT940" s="163" t="s">
        <v>161</v>
      </c>
      <c r="AU940" s="163" t="s">
        <v>85</v>
      </c>
      <c r="AY940" s="18" t="s">
        <v>159</v>
      </c>
      <c r="BE940" s="164">
        <f>IF(N940="základní",J940,0)</f>
        <v>0</v>
      </c>
      <c r="BF940" s="164">
        <f>IF(N940="snížená",J940,0)</f>
        <v>0</v>
      </c>
      <c r="BG940" s="164">
        <f>IF(N940="zákl. přenesená",J940,0)</f>
        <v>0</v>
      </c>
      <c r="BH940" s="164">
        <f>IF(N940="sníž. přenesená",J940,0)</f>
        <v>0</v>
      </c>
      <c r="BI940" s="164">
        <f>IF(N940="nulová",J940,0)</f>
        <v>0</v>
      </c>
      <c r="BJ940" s="18" t="s">
        <v>83</v>
      </c>
      <c r="BK940" s="164">
        <f>ROUND(I940*H940,2)</f>
        <v>0</v>
      </c>
      <c r="BL940" s="18" t="s">
        <v>165</v>
      </c>
      <c r="BM940" s="163" t="s">
        <v>1649</v>
      </c>
    </row>
    <row r="941" spans="1:65" s="2" customFormat="1" ht="24.2" customHeight="1">
      <c r="A941" s="33"/>
      <c r="B941" s="150"/>
      <c r="C941" s="191" t="s">
        <v>1650</v>
      </c>
      <c r="D941" s="191" t="s">
        <v>581</v>
      </c>
      <c r="E941" s="192" t="s">
        <v>1651</v>
      </c>
      <c r="F941" s="193" t="s">
        <v>1652</v>
      </c>
      <c r="G941" s="194" t="s">
        <v>325</v>
      </c>
      <c r="H941" s="195">
        <v>1</v>
      </c>
      <c r="I941" s="196"/>
      <c r="J941" s="197">
        <f>ROUND(I941*H941,2)</f>
        <v>0</v>
      </c>
      <c r="K941" s="198"/>
      <c r="L941" s="199"/>
      <c r="M941" s="200" t="s">
        <v>1</v>
      </c>
      <c r="N941" s="201" t="s">
        <v>41</v>
      </c>
      <c r="O941" s="59"/>
      <c r="P941" s="161">
        <f>O941*H941</f>
        <v>0</v>
      </c>
      <c r="Q941" s="161">
        <v>0.0195</v>
      </c>
      <c r="R941" s="161">
        <f>Q941*H941</f>
        <v>0.0195</v>
      </c>
      <c r="S941" s="161">
        <v>0</v>
      </c>
      <c r="T941" s="162">
        <f>S941*H941</f>
        <v>0</v>
      </c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R941" s="163" t="s">
        <v>193</v>
      </c>
      <c r="AT941" s="163" t="s">
        <v>581</v>
      </c>
      <c r="AU941" s="163" t="s">
        <v>85</v>
      </c>
      <c r="AY941" s="18" t="s">
        <v>159</v>
      </c>
      <c r="BE941" s="164">
        <f>IF(N941="základní",J941,0)</f>
        <v>0</v>
      </c>
      <c r="BF941" s="164">
        <f>IF(N941="snížená",J941,0)</f>
        <v>0</v>
      </c>
      <c r="BG941" s="164">
        <f>IF(N941="zákl. přenesená",J941,0)</f>
        <v>0</v>
      </c>
      <c r="BH941" s="164">
        <f>IF(N941="sníž. přenesená",J941,0)</f>
        <v>0</v>
      </c>
      <c r="BI941" s="164">
        <f>IF(N941="nulová",J941,0)</f>
        <v>0</v>
      </c>
      <c r="BJ941" s="18" t="s">
        <v>83</v>
      </c>
      <c r="BK941" s="164">
        <f>ROUND(I941*H941,2)</f>
        <v>0</v>
      </c>
      <c r="BL941" s="18" t="s">
        <v>165</v>
      </c>
      <c r="BM941" s="163" t="s">
        <v>1653</v>
      </c>
    </row>
    <row r="942" spans="2:51" s="13" customFormat="1" ht="11.25">
      <c r="B942" s="165"/>
      <c r="D942" s="166" t="s">
        <v>167</v>
      </c>
      <c r="E942" s="167" t="s">
        <v>1</v>
      </c>
      <c r="F942" s="168" t="s">
        <v>1654</v>
      </c>
      <c r="H942" s="169">
        <v>1</v>
      </c>
      <c r="I942" s="170"/>
      <c r="L942" s="165"/>
      <c r="M942" s="171"/>
      <c r="N942" s="172"/>
      <c r="O942" s="172"/>
      <c r="P942" s="172"/>
      <c r="Q942" s="172"/>
      <c r="R942" s="172"/>
      <c r="S942" s="172"/>
      <c r="T942" s="173"/>
      <c r="AT942" s="167" t="s">
        <v>167</v>
      </c>
      <c r="AU942" s="167" t="s">
        <v>85</v>
      </c>
      <c r="AV942" s="13" t="s">
        <v>85</v>
      </c>
      <c r="AW942" s="13" t="s">
        <v>32</v>
      </c>
      <c r="AX942" s="13" t="s">
        <v>83</v>
      </c>
      <c r="AY942" s="167" t="s">
        <v>159</v>
      </c>
    </row>
    <row r="943" spans="1:65" s="2" customFormat="1" ht="24.2" customHeight="1">
      <c r="A943" s="33"/>
      <c r="B943" s="150"/>
      <c r="C943" s="151" t="s">
        <v>1655</v>
      </c>
      <c r="D943" s="151" t="s">
        <v>161</v>
      </c>
      <c r="E943" s="152" t="s">
        <v>1656</v>
      </c>
      <c r="F943" s="153" t="s">
        <v>1657</v>
      </c>
      <c r="G943" s="154" t="s">
        <v>325</v>
      </c>
      <c r="H943" s="155">
        <v>10</v>
      </c>
      <c r="I943" s="156"/>
      <c r="J943" s="157">
        <f>ROUND(I943*H943,2)</f>
        <v>0</v>
      </c>
      <c r="K943" s="158"/>
      <c r="L943" s="34"/>
      <c r="M943" s="159" t="s">
        <v>1</v>
      </c>
      <c r="N943" s="160" t="s">
        <v>41</v>
      </c>
      <c r="O943" s="59"/>
      <c r="P943" s="161">
        <f>O943*H943</f>
        <v>0</v>
      </c>
      <c r="Q943" s="161">
        <v>0.4417</v>
      </c>
      <c r="R943" s="161">
        <f>Q943*H943</f>
        <v>4.417</v>
      </c>
      <c r="S943" s="161">
        <v>0</v>
      </c>
      <c r="T943" s="162">
        <f>S943*H943</f>
        <v>0</v>
      </c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R943" s="163" t="s">
        <v>165</v>
      </c>
      <c r="AT943" s="163" t="s">
        <v>161</v>
      </c>
      <c r="AU943" s="163" t="s">
        <v>85</v>
      </c>
      <c r="AY943" s="18" t="s">
        <v>159</v>
      </c>
      <c r="BE943" s="164">
        <f>IF(N943="základní",J943,0)</f>
        <v>0</v>
      </c>
      <c r="BF943" s="164">
        <f>IF(N943="snížená",J943,0)</f>
        <v>0</v>
      </c>
      <c r="BG943" s="164">
        <f>IF(N943="zákl. přenesená",J943,0)</f>
        <v>0</v>
      </c>
      <c r="BH943" s="164">
        <f>IF(N943="sníž. přenesená",J943,0)</f>
        <v>0</v>
      </c>
      <c r="BI943" s="164">
        <f>IF(N943="nulová",J943,0)</f>
        <v>0</v>
      </c>
      <c r="BJ943" s="18" t="s">
        <v>83</v>
      </c>
      <c r="BK943" s="164">
        <f>ROUND(I943*H943,2)</f>
        <v>0</v>
      </c>
      <c r="BL943" s="18" t="s">
        <v>165</v>
      </c>
      <c r="BM943" s="163" t="s">
        <v>1658</v>
      </c>
    </row>
    <row r="944" spans="1:65" s="2" customFormat="1" ht="37.9" customHeight="1">
      <c r="A944" s="33"/>
      <c r="B944" s="150"/>
      <c r="C944" s="191" t="s">
        <v>1659</v>
      </c>
      <c r="D944" s="191" t="s">
        <v>581</v>
      </c>
      <c r="E944" s="192" t="s">
        <v>1660</v>
      </c>
      <c r="F944" s="193" t="s">
        <v>1661</v>
      </c>
      <c r="G944" s="194" t="s">
        <v>325</v>
      </c>
      <c r="H944" s="195">
        <v>3</v>
      </c>
      <c r="I944" s="196"/>
      <c r="J944" s="197">
        <f>ROUND(I944*H944,2)</f>
        <v>0</v>
      </c>
      <c r="K944" s="198"/>
      <c r="L944" s="199"/>
      <c r="M944" s="200" t="s">
        <v>1</v>
      </c>
      <c r="N944" s="201" t="s">
        <v>41</v>
      </c>
      <c r="O944" s="59"/>
      <c r="P944" s="161">
        <f>O944*H944</f>
        <v>0</v>
      </c>
      <c r="Q944" s="161">
        <v>0.01624</v>
      </c>
      <c r="R944" s="161">
        <f>Q944*H944</f>
        <v>0.04872</v>
      </c>
      <c r="S944" s="161">
        <v>0</v>
      </c>
      <c r="T944" s="162">
        <f>S944*H944</f>
        <v>0</v>
      </c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R944" s="163" t="s">
        <v>193</v>
      </c>
      <c r="AT944" s="163" t="s">
        <v>581</v>
      </c>
      <c r="AU944" s="163" t="s">
        <v>85</v>
      </c>
      <c r="AY944" s="18" t="s">
        <v>159</v>
      </c>
      <c r="BE944" s="164">
        <f>IF(N944="základní",J944,0)</f>
        <v>0</v>
      </c>
      <c r="BF944" s="164">
        <f>IF(N944="snížená",J944,0)</f>
        <v>0</v>
      </c>
      <c r="BG944" s="164">
        <f>IF(N944="zákl. přenesená",J944,0)</f>
        <v>0</v>
      </c>
      <c r="BH944" s="164">
        <f>IF(N944="sníž. přenesená",J944,0)</f>
        <v>0</v>
      </c>
      <c r="BI944" s="164">
        <f>IF(N944="nulová",J944,0)</f>
        <v>0</v>
      </c>
      <c r="BJ944" s="18" t="s">
        <v>83</v>
      </c>
      <c r="BK944" s="164">
        <f>ROUND(I944*H944,2)</f>
        <v>0</v>
      </c>
      <c r="BL944" s="18" t="s">
        <v>165</v>
      </c>
      <c r="BM944" s="163" t="s">
        <v>1662</v>
      </c>
    </row>
    <row r="945" spans="2:51" s="13" customFormat="1" ht="11.25">
      <c r="B945" s="165"/>
      <c r="D945" s="166" t="s">
        <v>167</v>
      </c>
      <c r="E945" s="167" t="s">
        <v>1</v>
      </c>
      <c r="F945" s="168" t="s">
        <v>1663</v>
      </c>
      <c r="H945" s="169">
        <v>1</v>
      </c>
      <c r="I945" s="170"/>
      <c r="L945" s="165"/>
      <c r="M945" s="171"/>
      <c r="N945" s="172"/>
      <c r="O945" s="172"/>
      <c r="P945" s="172"/>
      <c r="Q945" s="172"/>
      <c r="R945" s="172"/>
      <c r="S945" s="172"/>
      <c r="T945" s="173"/>
      <c r="AT945" s="167" t="s">
        <v>167</v>
      </c>
      <c r="AU945" s="167" t="s">
        <v>85</v>
      </c>
      <c r="AV945" s="13" t="s">
        <v>85</v>
      </c>
      <c r="AW945" s="13" t="s">
        <v>32</v>
      </c>
      <c r="AX945" s="13" t="s">
        <v>76</v>
      </c>
      <c r="AY945" s="167" t="s">
        <v>159</v>
      </c>
    </row>
    <row r="946" spans="2:51" s="13" customFormat="1" ht="11.25">
      <c r="B946" s="165"/>
      <c r="D946" s="166" t="s">
        <v>167</v>
      </c>
      <c r="E946" s="167" t="s">
        <v>1</v>
      </c>
      <c r="F946" s="168" t="s">
        <v>1664</v>
      </c>
      <c r="H946" s="169">
        <v>1</v>
      </c>
      <c r="I946" s="170"/>
      <c r="L946" s="165"/>
      <c r="M946" s="171"/>
      <c r="N946" s="172"/>
      <c r="O946" s="172"/>
      <c r="P946" s="172"/>
      <c r="Q946" s="172"/>
      <c r="R946" s="172"/>
      <c r="S946" s="172"/>
      <c r="T946" s="173"/>
      <c r="AT946" s="167" t="s">
        <v>167</v>
      </c>
      <c r="AU946" s="167" t="s">
        <v>85</v>
      </c>
      <c r="AV946" s="13" t="s">
        <v>85</v>
      </c>
      <c r="AW946" s="13" t="s">
        <v>32</v>
      </c>
      <c r="AX946" s="13" t="s">
        <v>76</v>
      </c>
      <c r="AY946" s="167" t="s">
        <v>159</v>
      </c>
    </row>
    <row r="947" spans="2:51" s="13" customFormat="1" ht="11.25">
      <c r="B947" s="165"/>
      <c r="D947" s="166" t="s">
        <v>167</v>
      </c>
      <c r="E947" s="167" t="s">
        <v>1</v>
      </c>
      <c r="F947" s="168" t="s">
        <v>1665</v>
      </c>
      <c r="H947" s="169">
        <v>1</v>
      </c>
      <c r="I947" s="170"/>
      <c r="L947" s="165"/>
      <c r="M947" s="171"/>
      <c r="N947" s="172"/>
      <c r="O947" s="172"/>
      <c r="P947" s="172"/>
      <c r="Q947" s="172"/>
      <c r="R947" s="172"/>
      <c r="S947" s="172"/>
      <c r="T947" s="173"/>
      <c r="AT947" s="167" t="s">
        <v>167</v>
      </c>
      <c r="AU947" s="167" t="s">
        <v>85</v>
      </c>
      <c r="AV947" s="13" t="s">
        <v>85</v>
      </c>
      <c r="AW947" s="13" t="s">
        <v>32</v>
      </c>
      <c r="AX947" s="13" t="s">
        <v>76</v>
      </c>
      <c r="AY947" s="167" t="s">
        <v>159</v>
      </c>
    </row>
    <row r="948" spans="2:51" s="14" customFormat="1" ht="11.25">
      <c r="B948" s="174"/>
      <c r="D948" s="166" t="s">
        <v>167</v>
      </c>
      <c r="E948" s="175" t="s">
        <v>1</v>
      </c>
      <c r="F948" s="176" t="s">
        <v>227</v>
      </c>
      <c r="H948" s="177">
        <v>3</v>
      </c>
      <c r="I948" s="178"/>
      <c r="L948" s="174"/>
      <c r="M948" s="179"/>
      <c r="N948" s="180"/>
      <c r="O948" s="180"/>
      <c r="P948" s="180"/>
      <c r="Q948" s="180"/>
      <c r="R948" s="180"/>
      <c r="S948" s="180"/>
      <c r="T948" s="181"/>
      <c r="AT948" s="175" t="s">
        <v>167</v>
      </c>
      <c r="AU948" s="175" t="s">
        <v>85</v>
      </c>
      <c r="AV948" s="14" t="s">
        <v>165</v>
      </c>
      <c r="AW948" s="14" t="s">
        <v>32</v>
      </c>
      <c r="AX948" s="14" t="s">
        <v>83</v>
      </c>
      <c r="AY948" s="175" t="s">
        <v>159</v>
      </c>
    </row>
    <row r="949" spans="1:65" s="2" customFormat="1" ht="37.9" customHeight="1">
      <c r="A949" s="33"/>
      <c r="B949" s="150"/>
      <c r="C949" s="191" t="s">
        <v>1666</v>
      </c>
      <c r="D949" s="191" t="s">
        <v>581</v>
      </c>
      <c r="E949" s="192" t="s">
        <v>1667</v>
      </c>
      <c r="F949" s="193" t="s">
        <v>1668</v>
      </c>
      <c r="G949" s="194" t="s">
        <v>325</v>
      </c>
      <c r="H949" s="195">
        <v>1</v>
      </c>
      <c r="I949" s="196"/>
      <c r="J949" s="197">
        <f>ROUND(I949*H949,2)</f>
        <v>0</v>
      </c>
      <c r="K949" s="198"/>
      <c r="L949" s="199"/>
      <c r="M949" s="200" t="s">
        <v>1</v>
      </c>
      <c r="N949" s="201" t="s">
        <v>41</v>
      </c>
      <c r="O949" s="59"/>
      <c r="P949" s="161">
        <f>O949*H949</f>
        <v>0</v>
      </c>
      <c r="Q949" s="161">
        <v>0.01325</v>
      </c>
      <c r="R949" s="161">
        <f>Q949*H949</f>
        <v>0.01325</v>
      </c>
      <c r="S949" s="161">
        <v>0</v>
      </c>
      <c r="T949" s="162">
        <f>S949*H949</f>
        <v>0</v>
      </c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R949" s="163" t="s">
        <v>193</v>
      </c>
      <c r="AT949" s="163" t="s">
        <v>581</v>
      </c>
      <c r="AU949" s="163" t="s">
        <v>85</v>
      </c>
      <c r="AY949" s="18" t="s">
        <v>159</v>
      </c>
      <c r="BE949" s="164">
        <f>IF(N949="základní",J949,0)</f>
        <v>0</v>
      </c>
      <c r="BF949" s="164">
        <f>IF(N949="snížená",J949,0)</f>
        <v>0</v>
      </c>
      <c r="BG949" s="164">
        <f>IF(N949="zákl. přenesená",J949,0)</f>
        <v>0</v>
      </c>
      <c r="BH949" s="164">
        <f>IF(N949="sníž. přenesená",J949,0)</f>
        <v>0</v>
      </c>
      <c r="BI949" s="164">
        <f>IF(N949="nulová",J949,0)</f>
        <v>0</v>
      </c>
      <c r="BJ949" s="18" t="s">
        <v>83</v>
      </c>
      <c r="BK949" s="164">
        <f>ROUND(I949*H949,2)</f>
        <v>0</v>
      </c>
      <c r="BL949" s="18" t="s">
        <v>165</v>
      </c>
      <c r="BM949" s="163" t="s">
        <v>1669</v>
      </c>
    </row>
    <row r="950" spans="2:51" s="13" customFormat="1" ht="11.25">
      <c r="B950" s="165"/>
      <c r="D950" s="166" t="s">
        <v>167</v>
      </c>
      <c r="E950" s="167" t="s">
        <v>1</v>
      </c>
      <c r="F950" s="168" t="s">
        <v>1670</v>
      </c>
      <c r="H950" s="169">
        <v>1</v>
      </c>
      <c r="I950" s="170"/>
      <c r="L950" s="165"/>
      <c r="M950" s="171"/>
      <c r="N950" s="172"/>
      <c r="O950" s="172"/>
      <c r="P950" s="172"/>
      <c r="Q950" s="172"/>
      <c r="R950" s="172"/>
      <c r="S950" s="172"/>
      <c r="T950" s="173"/>
      <c r="AT950" s="167" t="s">
        <v>167</v>
      </c>
      <c r="AU950" s="167" t="s">
        <v>85</v>
      </c>
      <c r="AV950" s="13" t="s">
        <v>85</v>
      </c>
      <c r="AW950" s="13" t="s">
        <v>32</v>
      </c>
      <c r="AX950" s="13" t="s">
        <v>83</v>
      </c>
      <c r="AY950" s="167" t="s">
        <v>159</v>
      </c>
    </row>
    <row r="951" spans="1:65" s="2" customFormat="1" ht="37.9" customHeight="1">
      <c r="A951" s="33"/>
      <c r="B951" s="150"/>
      <c r="C951" s="191" t="s">
        <v>1671</v>
      </c>
      <c r="D951" s="191" t="s">
        <v>581</v>
      </c>
      <c r="E951" s="192" t="s">
        <v>1672</v>
      </c>
      <c r="F951" s="193" t="s">
        <v>1673</v>
      </c>
      <c r="G951" s="194" t="s">
        <v>325</v>
      </c>
      <c r="H951" s="195">
        <v>5</v>
      </c>
      <c r="I951" s="196"/>
      <c r="J951" s="197">
        <f>ROUND(I951*H951,2)</f>
        <v>0</v>
      </c>
      <c r="K951" s="198"/>
      <c r="L951" s="199"/>
      <c r="M951" s="200" t="s">
        <v>1</v>
      </c>
      <c r="N951" s="201" t="s">
        <v>41</v>
      </c>
      <c r="O951" s="59"/>
      <c r="P951" s="161">
        <f>O951*H951</f>
        <v>0</v>
      </c>
      <c r="Q951" s="161">
        <v>0.01553</v>
      </c>
      <c r="R951" s="161">
        <f>Q951*H951</f>
        <v>0.07765</v>
      </c>
      <c r="S951" s="161">
        <v>0</v>
      </c>
      <c r="T951" s="162">
        <f>S951*H951</f>
        <v>0</v>
      </c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R951" s="163" t="s">
        <v>193</v>
      </c>
      <c r="AT951" s="163" t="s">
        <v>581</v>
      </c>
      <c r="AU951" s="163" t="s">
        <v>85</v>
      </c>
      <c r="AY951" s="18" t="s">
        <v>159</v>
      </c>
      <c r="BE951" s="164">
        <f>IF(N951="základní",J951,0)</f>
        <v>0</v>
      </c>
      <c r="BF951" s="164">
        <f>IF(N951="snížená",J951,0)</f>
        <v>0</v>
      </c>
      <c r="BG951" s="164">
        <f>IF(N951="zákl. přenesená",J951,0)</f>
        <v>0</v>
      </c>
      <c r="BH951" s="164">
        <f>IF(N951="sníž. přenesená",J951,0)</f>
        <v>0</v>
      </c>
      <c r="BI951" s="164">
        <f>IF(N951="nulová",J951,0)</f>
        <v>0</v>
      </c>
      <c r="BJ951" s="18" t="s">
        <v>83</v>
      </c>
      <c r="BK951" s="164">
        <f>ROUND(I951*H951,2)</f>
        <v>0</v>
      </c>
      <c r="BL951" s="18" t="s">
        <v>165</v>
      </c>
      <c r="BM951" s="163" t="s">
        <v>1674</v>
      </c>
    </row>
    <row r="952" spans="2:51" s="13" customFormat="1" ht="11.25">
      <c r="B952" s="165"/>
      <c r="D952" s="166" t="s">
        <v>167</v>
      </c>
      <c r="E952" s="167" t="s">
        <v>1</v>
      </c>
      <c r="F952" s="168" t="s">
        <v>1675</v>
      </c>
      <c r="H952" s="169">
        <v>2</v>
      </c>
      <c r="I952" s="170"/>
      <c r="L952" s="165"/>
      <c r="M952" s="171"/>
      <c r="N952" s="172"/>
      <c r="O952" s="172"/>
      <c r="P952" s="172"/>
      <c r="Q952" s="172"/>
      <c r="R952" s="172"/>
      <c r="S952" s="172"/>
      <c r="T952" s="173"/>
      <c r="AT952" s="167" t="s">
        <v>167</v>
      </c>
      <c r="AU952" s="167" t="s">
        <v>85</v>
      </c>
      <c r="AV952" s="13" t="s">
        <v>85</v>
      </c>
      <c r="AW952" s="13" t="s">
        <v>32</v>
      </c>
      <c r="AX952" s="13" t="s">
        <v>76</v>
      </c>
      <c r="AY952" s="167" t="s">
        <v>159</v>
      </c>
    </row>
    <row r="953" spans="2:51" s="13" customFormat="1" ht="11.25">
      <c r="B953" s="165"/>
      <c r="D953" s="166" t="s">
        <v>167</v>
      </c>
      <c r="E953" s="167" t="s">
        <v>1</v>
      </c>
      <c r="F953" s="168" t="s">
        <v>1676</v>
      </c>
      <c r="H953" s="169">
        <v>2</v>
      </c>
      <c r="I953" s="170"/>
      <c r="L953" s="165"/>
      <c r="M953" s="171"/>
      <c r="N953" s="172"/>
      <c r="O953" s="172"/>
      <c r="P953" s="172"/>
      <c r="Q953" s="172"/>
      <c r="R953" s="172"/>
      <c r="S953" s="172"/>
      <c r="T953" s="173"/>
      <c r="AT953" s="167" t="s">
        <v>167</v>
      </c>
      <c r="AU953" s="167" t="s">
        <v>85</v>
      </c>
      <c r="AV953" s="13" t="s">
        <v>85</v>
      </c>
      <c r="AW953" s="13" t="s">
        <v>32</v>
      </c>
      <c r="AX953" s="13" t="s">
        <v>76</v>
      </c>
      <c r="AY953" s="167" t="s">
        <v>159</v>
      </c>
    </row>
    <row r="954" spans="2:51" s="13" customFormat="1" ht="11.25">
      <c r="B954" s="165"/>
      <c r="D954" s="166" t="s">
        <v>167</v>
      </c>
      <c r="E954" s="167" t="s">
        <v>1</v>
      </c>
      <c r="F954" s="168" t="s">
        <v>1677</v>
      </c>
      <c r="H954" s="169">
        <v>1</v>
      </c>
      <c r="I954" s="170"/>
      <c r="L954" s="165"/>
      <c r="M954" s="171"/>
      <c r="N954" s="172"/>
      <c r="O954" s="172"/>
      <c r="P954" s="172"/>
      <c r="Q954" s="172"/>
      <c r="R954" s="172"/>
      <c r="S954" s="172"/>
      <c r="T954" s="173"/>
      <c r="AT954" s="167" t="s">
        <v>167</v>
      </c>
      <c r="AU954" s="167" t="s">
        <v>85</v>
      </c>
      <c r="AV954" s="13" t="s">
        <v>85</v>
      </c>
      <c r="AW954" s="13" t="s">
        <v>32</v>
      </c>
      <c r="AX954" s="13" t="s">
        <v>76</v>
      </c>
      <c r="AY954" s="167" t="s">
        <v>159</v>
      </c>
    </row>
    <row r="955" spans="2:51" s="14" customFormat="1" ht="11.25">
      <c r="B955" s="174"/>
      <c r="D955" s="166" t="s">
        <v>167</v>
      </c>
      <c r="E955" s="175" t="s">
        <v>1</v>
      </c>
      <c r="F955" s="176" t="s">
        <v>227</v>
      </c>
      <c r="H955" s="177">
        <v>5</v>
      </c>
      <c r="I955" s="178"/>
      <c r="L955" s="174"/>
      <c r="M955" s="179"/>
      <c r="N955" s="180"/>
      <c r="O955" s="180"/>
      <c r="P955" s="180"/>
      <c r="Q955" s="180"/>
      <c r="R955" s="180"/>
      <c r="S955" s="180"/>
      <c r="T955" s="181"/>
      <c r="AT955" s="175" t="s">
        <v>167</v>
      </c>
      <c r="AU955" s="175" t="s">
        <v>85</v>
      </c>
      <c r="AV955" s="14" t="s">
        <v>165</v>
      </c>
      <c r="AW955" s="14" t="s">
        <v>32</v>
      </c>
      <c r="AX955" s="14" t="s">
        <v>83</v>
      </c>
      <c r="AY955" s="175" t="s">
        <v>159</v>
      </c>
    </row>
    <row r="956" spans="1:65" s="2" customFormat="1" ht="37.9" customHeight="1">
      <c r="A956" s="33"/>
      <c r="B956" s="150"/>
      <c r="C956" s="191" t="s">
        <v>1678</v>
      </c>
      <c r="D956" s="191" t="s">
        <v>581</v>
      </c>
      <c r="E956" s="192" t="s">
        <v>1679</v>
      </c>
      <c r="F956" s="193" t="s">
        <v>1680</v>
      </c>
      <c r="G956" s="194" t="s">
        <v>325</v>
      </c>
      <c r="H956" s="195">
        <v>1</v>
      </c>
      <c r="I956" s="196"/>
      <c r="J956" s="197">
        <f>ROUND(I956*H956,2)</f>
        <v>0</v>
      </c>
      <c r="K956" s="198"/>
      <c r="L956" s="199"/>
      <c r="M956" s="200" t="s">
        <v>1</v>
      </c>
      <c r="N956" s="201" t="s">
        <v>41</v>
      </c>
      <c r="O956" s="59"/>
      <c r="P956" s="161">
        <f>O956*H956</f>
        <v>0</v>
      </c>
      <c r="Q956" s="161">
        <v>0.01521</v>
      </c>
      <c r="R956" s="161">
        <f>Q956*H956</f>
        <v>0.01521</v>
      </c>
      <c r="S956" s="161">
        <v>0</v>
      </c>
      <c r="T956" s="162">
        <f>S956*H956</f>
        <v>0</v>
      </c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R956" s="163" t="s">
        <v>193</v>
      </c>
      <c r="AT956" s="163" t="s">
        <v>581</v>
      </c>
      <c r="AU956" s="163" t="s">
        <v>85</v>
      </c>
      <c r="AY956" s="18" t="s">
        <v>159</v>
      </c>
      <c r="BE956" s="164">
        <f>IF(N956="základní",J956,0)</f>
        <v>0</v>
      </c>
      <c r="BF956" s="164">
        <f>IF(N956="snížená",J956,0)</f>
        <v>0</v>
      </c>
      <c r="BG956" s="164">
        <f>IF(N956="zákl. přenesená",J956,0)</f>
        <v>0</v>
      </c>
      <c r="BH956" s="164">
        <f>IF(N956="sníž. přenesená",J956,0)</f>
        <v>0</v>
      </c>
      <c r="BI956" s="164">
        <f>IF(N956="nulová",J956,0)</f>
        <v>0</v>
      </c>
      <c r="BJ956" s="18" t="s">
        <v>83</v>
      </c>
      <c r="BK956" s="164">
        <f>ROUND(I956*H956,2)</f>
        <v>0</v>
      </c>
      <c r="BL956" s="18" t="s">
        <v>165</v>
      </c>
      <c r="BM956" s="163" t="s">
        <v>1681</v>
      </c>
    </row>
    <row r="957" spans="2:51" s="13" customFormat="1" ht="11.25">
      <c r="B957" s="165"/>
      <c r="D957" s="166" t="s">
        <v>167</v>
      </c>
      <c r="E957" s="167" t="s">
        <v>1</v>
      </c>
      <c r="F957" s="168" t="s">
        <v>1682</v>
      </c>
      <c r="H957" s="169">
        <v>1</v>
      </c>
      <c r="I957" s="170"/>
      <c r="L957" s="165"/>
      <c r="M957" s="171"/>
      <c r="N957" s="172"/>
      <c r="O957" s="172"/>
      <c r="P957" s="172"/>
      <c r="Q957" s="172"/>
      <c r="R957" s="172"/>
      <c r="S957" s="172"/>
      <c r="T957" s="173"/>
      <c r="AT957" s="167" t="s">
        <v>167</v>
      </c>
      <c r="AU957" s="167" t="s">
        <v>85</v>
      </c>
      <c r="AV957" s="13" t="s">
        <v>85</v>
      </c>
      <c r="AW957" s="13" t="s">
        <v>32</v>
      </c>
      <c r="AX957" s="13" t="s">
        <v>83</v>
      </c>
      <c r="AY957" s="167" t="s">
        <v>159</v>
      </c>
    </row>
    <row r="958" spans="2:63" s="12" customFormat="1" ht="22.9" customHeight="1">
      <c r="B958" s="137"/>
      <c r="D958" s="138" t="s">
        <v>75</v>
      </c>
      <c r="E958" s="148" t="s">
        <v>198</v>
      </c>
      <c r="F958" s="148" t="s">
        <v>207</v>
      </c>
      <c r="I958" s="140"/>
      <c r="J958" s="149">
        <f>BK958</f>
        <v>0</v>
      </c>
      <c r="L958" s="137"/>
      <c r="M958" s="142"/>
      <c r="N958" s="143"/>
      <c r="O958" s="143"/>
      <c r="P958" s="144">
        <f>P959+SUM(P960:P979)</f>
        <v>0</v>
      </c>
      <c r="Q958" s="143"/>
      <c r="R958" s="144">
        <f>R959+SUM(R960:R979)</f>
        <v>38.76276</v>
      </c>
      <c r="S958" s="143"/>
      <c r="T958" s="145">
        <f>T959+SUM(T960:T979)</f>
        <v>0</v>
      </c>
      <c r="AR958" s="138" t="s">
        <v>83</v>
      </c>
      <c r="AT958" s="146" t="s">
        <v>75</v>
      </c>
      <c r="AU958" s="146" t="s">
        <v>83</v>
      </c>
      <c r="AY958" s="138" t="s">
        <v>159</v>
      </c>
      <c r="BK958" s="147">
        <f>BK959+SUM(BK960:BK979)</f>
        <v>0</v>
      </c>
    </row>
    <row r="959" spans="1:65" s="2" customFormat="1" ht="33" customHeight="1">
      <c r="A959" s="33"/>
      <c r="B959" s="150"/>
      <c r="C959" s="151" t="s">
        <v>1683</v>
      </c>
      <c r="D959" s="151" t="s">
        <v>161</v>
      </c>
      <c r="E959" s="152" t="s">
        <v>1684</v>
      </c>
      <c r="F959" s="153" t="s">
        <v>1685</v>
      </c>
      <c r="G959" s="154" t="s">
        <v>190</v>
      </c>
      <c r="H959" s="155">
        <v>161</v>
      </c>
      <c r="I959" s="156"/>
      <c r="J959" s="157">
        <f>ROUND(I959*H959,2)</f>
        <v>0</v>
      </c>
      <c r="K959" s="158"/>
      <c r="L959" s="34"/>
      <c r="M959" s="159" t="s">
        <v>1</v>
      </c>
      <c r="N959" s="160" t="s">
        <v>41</v>
      </c>
      <c r="O959" s="59"/>
      <c r="P959" s="161">
        <f>O959*H959</f>
        <v>0</v>
      </c>
      <c r="Q959" s="161">
        <v>0.1295</v>
      </c>
      <c r="R959" s="161">
        <f>Q959*H959</f>
        <v>20.8495</v>
      </c>
      <c r="S959" s="161">
        <v>0</v>
      </c>
      <c r="T959" s="162">
        <f>S959*H959</f>
        <v>0</v>
      </c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R959" s="163" t="s">
        <v>165</v>
      </c>
      <c r="AT959" s="163" t="s">
        <v>161</v>
      </c>
      <c r="AU959" s="163" t="s">
        <v>85</v>
      </c>
      <c r="AY959" s="18" t="s">
        <v>159</v>
      </c>
      <c r="BE959" s="164">
        <f>IF(N959="základní",J959,0)</f>
        <v>0</v>
      </c>
      <c r="BF959" s="164">
        <f>IF(N959="snížená",J959,0)</f>
        <v>0</v>
      </c>
      <c r="BG959" s="164">
        <f>IF(N959="zákl. přenesená",J959,0)</f>
        <v>0</v>
      </c>
      <c r="BH959" s="164">
        <f>IF(N959="sníž. přenesená",J959,0)</f>
        <v>0</v>
      </c>
      <c r="BI959" s="164">
        <f>IF(N959="nulová",J959,0)</f>
        <v>0</v>
      </c>
      <c r="BJ959" s="18" t="s">
        <v>83</v>
      </c>
      <c r="BK959" s="164">
        <f>ROUND(I959*H959,2)</f>
        <v>0</v>
      </c>
      <c r="BL959" s="18" t="s">
        <v>165</v>
      </c>
      <c r="BM959" s="163" t="s">
        <v>1686</v>
      </c>
    </row>
    <row r="960" spans="2:51" s="13" customFormat="1" ht="11.25">
      <c r="B960" s="165"/>
      <c r="D960" s="166" t="s">
        <v>167</v>
      </c>
      <c r="E960" s="167" t="s">
        <v>1</v>
      </c>
      <c r="F960" s="168" t="s">
        <v>1687</v>
      </c>
      <c r="H960" s="169">
        <v>161</v>
      </c>
      <c r="I960" s="170"/>
      <c r="L960" s="165"/>
      <c r="M960" s="171"/>
      <c r="N960" s="172"/>
      <c r="O960" s="172"/>
      <c r="P960" s="172"/>
      <c r="Q960" s="172"/>
      <c r="R960" s="172"/>
      <c r="S960" s="172"/>
      <c r="T960" s="173"/>
      <c r="AT960" s="167" t="s">
        <v>167</v>
      </c>
      <c r="AU960" s="167" t="s">
        <v>85</v>
      </c>
      <c r="AV960" s="13" t="s">
        <v>85</v>
      </c>
      <c r="AW960" s="13" t="s">
        <v>32</v>
      </c>
      <c r="AX960" s="13" t="s">
        <v>83</v>
      </c>
      <c r="AY960" s="167" t="s">
        <v>159</v>
      </c>
    </row>
    <row r="961" spans="1:65" s="2" customFormat="1" ht="16.5" customHeight="1">
      <c r="A961" s="33"/>
      <c r="B961" s="150"/>
      <c r="C961" s="191" t="s">
        <v>1688</v>
      </c>
      <c r="D961" s="191" t="s">
        <v>581</v>
      </c>
      <c r="E961" s="192" t="s">
        <v>1689</v>
      </c>
      <c r="F961" s="193" t="s">
        <v>1690</v>
      </c>
      <c r="G961" s="194" t="s">
        <v>190</v>
      </c>
      <c r="H961" s="195">
        <v>164.22</v>
      </c>
      <c r="I961" s="196"/>
      <c r="J961" s="197">
        <f>ROUND(I961*H961,2)</f>
        <v>0</v>
      </c>
      <c r="K961" s="198"/>
      <c r="L961" s="199"/>
      <c r="M961" s="200" t="s">
        <v>1</v>
      </c>
      <c r="N961" s="201" t="s">
        <v>41</v>
      </c>
      <c r="O961" s="59"/>
      <c r="P961" s="161">
        <f>O961*H961</f>
        <v>0</v>
      </c>
      <c r="Q961" s="161">
        <v>0.108</v>
      </c>
      <c r="R961" s="161">
        <f>Q961*H961</f>
        <v>17.73576</v>
      </c>
      <c r="S961" s="161">
        <v>0</v>
      </c>
      <c r="T961" s="162">
        <f>S961*H961</f>
        <v>0</v>
      </c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R961" s="163" t="s">
        <v>193</v>
      </c>
      <c r="AT961" s="163" t="s">
        <v>581</v>
      </c>
      <c r="AU961" s="163" t="s">
        <v>85</v>
      </c>
      <c r="AY961" s="18" t="s">
        <v>159</v>
      </c>
      <c r="BE961" s="164">
        <f>IF(N961="základní",J961,0)</f>
        <v>0</v>
      </c>
      <c r="BF961" s="164">
        <f>IF(N961="snížená",J961,0)</f>
        <v>0</v>
      </c>
      <c r="BG961" s="164">
        <f>IF(N961="zákl. přenesená",J961,0)</f>
        <v>0</v>
      </c>
      <c r="BH961" s="164">
        <f>IF(N961="sníž. přenesená",J961,0)</f>
        <v>0</v>
      </c>
      <c r="BI961" s="164">
        <f>IF(N961="nulová",J961,0)</f>
        <v>0</v>
      </c>
      <c r="BJ961" s="18" t="s">
        <v>83</v>
      </c>
      <c r="BK961" s="164">
        <f>ROUND(I961*H961,2)</f>
        <v>0</v>
      </c>
      <c r="BL961" s="18" t="s">
        <v>165</v>
      </c>
      <c r="BM961" s="163" t="s">
        <v>1691</v>
      </c>
    </row>
    <row r="962" spans="2:51" s="13" customFormat="1" ht="11.25">
      <c r="B962" s="165"/>
      <c r="D962" s="166" t="s">
        <v>167</v>
      </c>
      <c r="F962" s="168" t="s">
        <v>1692</v>
      </c>
      <c r="H962" s="169">
        <v>164.22</v>
      </c>
      <c r="I962" s="170"/>
      <c r="L962" s="165"/>
      <c r="M962" s="171"/>
      <c r="N962" s="172"/>
      <c r="O962" s="172"/>
      <c r="P962" s="172"/>
      <c r="Q962" s="172"/>
      <c r="R962" s="172"/>
      <c r="S962" s="172"/>
      <c r="T962" s="173"/>
      <c r="AT962" s="167" t="s">
        <v>167</v>
      </c>
      <c r="AU962" s="167" t="s">
        <v>85</v>
      </c>
      <c r="AV962" s="13" t="s">
        <v>85</v>
      </c>
      <c r="AW962" s="13" t="s">
        <v>3</v>
      </c>
      <c r="AX962" s="13" t="s">
        <v>83</v>
      </c>
      <c r="AY962" s="167" t="s">
        <v>159</v>
      </c>
    </row>
    <row r="963" spans="1:65" s="2" customFormat="1" ht="37.9" customHeight="1">
      <c r="A963" s="33"/>
      <c r="B963" s="150"/>
      <c r="C963" s="151" t="s">
        <v>1693</v>
      </c>
      <c r="D963" s="151" t="s">
        <v>161</v>
      </c>
      <c r="E963" s="152" t="s">
        <v>1694</v>
      </c>
      <c r="F963" s="153" t="s">
        <v>1695</v>
      </c>
      <c r="G963" s="154" t="s">
        <v>164</v>
      </c>
      <c r="H963" s="155">
        <v>663.478</v>
      </c>
      <c r="I963" s="156"/>
      <c r="J963" s="157">
        <f>ROUND(I963*H963,2)</f>
        <v>0</v>
      </c>
      <c r="K963" s="158"/>
      <c r="L963" s="34"/>
      <c r="M963" s="159" t="s">
        <v>1</v>
      </c>
      <c r="N963" s="160" t="s">
        <v>41</v>
      </c>
      <c r="O963" s="59"/>
      <c r="P963" s="161">
        <f>O963*H963</f>
        <v>0</v>
      </c>
      <c r="Q963" s="161">
        <v>0</v>
      </c>
      <c r="R963" s="161">
        <f>Q963*H963</f>
        <v>0</v>
      </c>
      <c r="S963" s="161">
        <v>0</v>
      </c>
      <c r="T963" s="162">
        <f>S963*H963</f>
        <v>0</v>
      </c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R963" s="163" t="s">
        <v>165</v>
      </c>
      <c r="AT963" s="163" t="s">
        <v>161</v>
      </c>
      <c r="AU963" s="163" t="s">
        <v>85</v>
      </c>
      <c r="AY963" s="18" t="s">
        <v>159</v>
      </c>
      <c r="BE963" s="164">
        <f>IF(N963="základní",J963,0)</f>
        <v>0</v>
      </c>
      <c r="BF963" s="164">
        <f>IF(N963="snížená",J963,0)</f>
        <v>0</v>
      </c>
      <c r="BG963" s="164">
        <f>IF(N963="zákl. přenesená",J963,0)</f>
        <v>0</v>
      </c>
      <c r="BH963" s="164">
        <f>IF(N963="sníž. přenesená",J963,0)</f>
        <v>0</v>
      </c>
      <c r="BI963" s="164">
        <f>IF(N963="nulová",J963,0)</f>
        <v>0</v>
      </c>
      <c r="BJ963" s="18" t="s">
        <v>83</v>
      </c>
      <c r="BK963" s="164">
        <f>ROUND(I963*H963,2)</f>
        <v>0</v>
      </c>
      <c r="BL963" s="18" t="s">
        <v>165</v>
      </c>
      <c r="BM963" s="163" t="s">
        <v>1696</v>
      </c>
    </row>
    <row r="964" spans="2:51" s="13" customFormat="1" ht="11.25">
      <c r="B964" s="165"/>
      <c r="D964" s="166" t="s">
        <v>167</v>
      </c>
      <c r="E964" s="167" t="s">
        <v>1</v>
      </c>
      <c r="F964" s="168" t="s">
        <v>1446</v>
      </c>
      <c r="H964" s="169">
        <v>43.2</v>
      </c>
      <c r="I964" s="170"/>
      <c r="L964" s="165"/>
      <c r="M964" s="171"/>
      <c r="N964" s="172"/>
      <c r="O964" s="172"/>
      <c r="P964" s="172"/>
      <c r="Q964" s="172"/>
      <c r="R964" s="172"/>
      <c r="S964" s="172"/>
      <c r="T964" s="173"/>
      <c r="AT964" s="167" t="s">
        <v>167</v>
      </c>
      <c r="AU964" s="167" t="s">
        <v>85</v>
      </c>
      <c r="AV964" s="13" t="s">
        <v>85</v>
      </c>
      <c r="AW964" s="13" t="s">
        <v>32</v>
      </c>
      <c r="AX964" s="13" t="s">
        <v>76</v>
      </c>
      <c r="AY964" s="167" t="s">
        <v>159</v>
      </c>
    </row>
    <row r="965" spans="2:51" s="13" customFormat="1" ht="11.25">
      <c r="B965" s="165"/>
      <c r="D965" s="166" t="s">
        <v>167</v>
      </c>
      <c r="E965" s="167" t="s">
        <v>1</v>
      </c>
      <c r="F965" s="168" t="s">
        <v>1447</v>
      </c>
      <c r="H965" s="169">
        <v>355.2</v>
      </c>
      <c r="I965" s="170"/>
      <c r="L965" s="165"/>
      <c r="M965" s="171"/>
      <c r="N965" s="172"/>
      <c r="O965" s="172"/>
      <c r="P965" s="172"/>
      <c r="Q965" s="172"/>
      <c r="R965" s="172"/>
      <c r="S965" s="172"/>
      <c r="T965" s="173"/>
      <c r="AT965" s="167" t="s">
        <v>167</v>
      </c>
      <c r="AU965" s="167" t="s">
        <v>85</v>
      </c>
      <c r="AV965" s="13" t="s">
        <v>85</v>
      </c>
      <c r="AW965" s="13" t="s">
        <v>32</v>
      </c>
      <c r="AX965" s="13" t="s">
        <v>76</v>
      </c>
      <c r="AY965" s="167" t="s">
        <v>159</v>
      </c>
    </row>
    <row r="966" spans="2:51" s="13" customFormat="1" ht="11.25">
      <c r="B966" s="165"/>
      <c r="D966" s="166" t="s">
        <v>167</v>
      </c>
      <c r="E966" s="167" t="s">
        <v>1</v>
      </c>
      <c r="F966" s="168" t="s">
        <v>1448</v>
      </c>
      <c r="H966" s="169">
        <v>160.2</v>
      </c>
      <c r="I966" s="170"/>
      <c r="L966" s="165"/>
      <c r="M966" s="171"/>
      <c r="N966" s="172"/>
      <c r="O966" s="172"/>
      <c r="P966" s="172"/>
      <c r="Q966" s="172"/>
      <c r="R966" s="172"/>
      <c r="S966" s="172"/>
      <c r="T966" s="173"/>
      <c r="AT966" s="167" t="s">
        <v>167</v>
      </c>
      <c r="AU966" s="167" t="s">
        <v>85</v>
      </c>
      <c r="AV966" s="13" t="s">
        <v>85</v>
      </c>
      <c r="AW966" s="13" t="s">
        <v>32</v>
      </c>
      <c r="AX966" s="13" t="s">
        <v>76</v>
      </c>
      <c r="AY966" s="167" t="s">
        <v>159</v>
      </c>
    </row>
    <row r="967" spans="2:51" s="13" customFormat="1" ht="11.25">
      <c r="B967" s="165"/>
      <c r="D967" s="166" t="s">
        <v>167</v>
      </c>
      <c r="E967" s="167" t="s">
        <v>1</v>
      </c>
      <c r="F967" s="168" t="s">
        <v>1449</v>
      </c>
      <c r="H967" s="169">
        <v>92.851</v>
      </c>
      <c r="I967" s="170"/>
      <c r="L967" s="165"/>
      <c r="M967" s="171"/>
      <c r="N967" s="172"/>
      <c r="O967" s="172"/>
      <c r="P967" s="172"/>
      <c r="Q967" s="172"/>
      <c r="R967" s="172"/>
      <c r="S967" s="172"/>
      <c r="T967" s="173"/>
      <c r="AT967" s="167" t="s">
        <v>167</v>
      </c>
      <c r="AU967" s="167" t="s">
        <v>85</v>
      </c>
      <c r="AV967" s="13" t="s">
        <v>85</v>
      </c>
      <c r="AW967" s="13" t="s">
        <v>32</v>
      </c>
      <c r="AX967" s="13" t="s">
        <v>76</v>
      </c>
      <c r="AY967" s="167" t="s">
        <v>159</v>
      </c>
    </row>
    <row r="968" spans="2:51" s="13" customFormat="1" ht="11.25">
      <c r="B968" s="165"/>
      <c r="D968" s="166" t="s">
        <v>167</v>
      </c>
      <c r="E968" s="167" t="s">
        <v>1</v>
      </c>
      <c r="F968" s="168" t="s">
        <v>1697</v>
      </c>
      <c r="H968" s="169">
        <v>12.027</v>
      </c>
      <c r="I968" s="170"/>
      <c r="L968" s="165"/>
      <c r="M968" s="171"/>
      <c r="N968" s="172"/>
      <c r="O968" s="172"/>
      <c r="P968" s="172"/>
      <c r="Q968" s="172"/>
      <c r="R968" s="172"/>
      <c r="S968" s="172"/>
      <c r="T968" s="173"/>
      <c r="AT968" s="167" t="s">
        <v>167</v>
      </c>
      <c r="AU968" s="167" t="s">
        <v>85</v>
      </c>
      <c r="AV968" s="13" t="s">
        <v>85</v>
      </c>
      <c r="AW968" s="13" t="s">
        <v>32</v>
      </c>
      <c r="AX968" s="13" t="s">
        <v>76</v>
      </c>
      <c r="AY968" s="167" t="s">
        <v>159</v>
      </c>
    </row>
    <row r="969" spans="2:51" s="14" customFormat="1" ht="11.25">
      <c r="B969" s="174"/>
      <c r="D969" s="166" t="s">
        <v>167</v>
      </c>
      <c r="E969" s="175" t="s">
        <v>1</v>
      </c>
      <c r="F969" s="176" t="s">
        <v>227</v>
      </c>
      <c r="H969" s="177">
        <v>663.478</v>
      </c>
      <c r="I969" s="178"/>
      <c r="L969" s="174"/>
      <c r="M969" s="179"/>
      <c r="N969" s="180"/>
      <c r="O969" s="180"/>
      <c r="P969" s="180"/>
      <c r="Q969" s="180"/>
      <c r="R969" s="180"/>
      <c r="S969" s="180"/>
      <c r="T969" s="181"/>
      <c r="AT969" s="175" t="s">
        <v>167</v>
      </c>
      <c r="AU969" s="175" t="s">
        <v>85</v>
      </c>
      <c r="AV969" s="14" t="s">
        <v>165</v>
      </c>
      <c r="AW969" s="14" t="s">
        <v>32</v>
      </c>
      <c r="AX969" s="14" t="s">
        <v>83</v>
      </c>
      <c r="AY969" s="175" t="s">
        <v>159</v>
      </c>
    </row>
    <row r="970" spans="1:65" s="2" customFormat="1" ht="33" customHeight="1">
      <c r="A970" s="33"/>
      <c r="B970" s="150"/>
      <c r="C970" s="151" t="s">
        <v>1698</v>
      </c>
      <c r="D970" s="151" t="s">
        <v>161</v>
      </c>
      <c r="E970" s="152" t="s">
        <v>1699</v>
      </c>
      <c r="F970" s="153" t="s">
        <v>1700</v>
      </c>
      <c r="G970" s="154" t="s">
        <v>164</v>
      </c>
      <c r="H970" s="155">
        <v>79617.36</v>
      </c>
      <c r="I970" s="156"/>
      <c r="J970" s="157">
        <f>ROUND(I970*H970,2)</f>
        <v>0</v>
      </c>
      <c r="K970" s="158"/>
      <c r="L970" s="34"/>
      <c r="M970" s="159" t="s">
        <v>1</v>
      </c>
      <c r="N970" s="160" t="s">
        <v>41</v>
      </c>
      <c r="O970" s="59"/>
      <c r="P970" s="161">
        <f>O970*H970</f>
        <v>0</v>
      </c>
      <c r="Q970" s="161">
        <v>0</v>
      </c>
      <c r="R970" s="161">
        <f>Q970*H970</f>
        <v>0</v>
      </c>
      <c r="S970" s="161">
        <v>0</v>
      </c>
      <c r="T970" s="162">
        <f>S970*H970</f>
        <v>0</v>
      </c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R970" s="163" t="s">
        <v>165</v>
      </c>
      <c r="AT970" s="163" t="s">
        <v>161</v>
      </c>
      <c r="AU970" s="163" t="s">
        <v>85</v>
      </c>
      <c r="AY970" s="18" t="s">
        <v>159</v>
      </c>
      <c r="BE970" s="164">
        <f>IF(N970="základní",J970,0)</f>
        <v>0</v>
      </c>
      <c r="BF970" s="164">
        <f>IF(N970="snížená",J970,0)</f>
        <v>0</v>
      </c>
      <c r="BG970" s="164">
        <f>IF(N970="zákl. přenesená",J970,0)</f>
        <v>0</v>
      </c>
      <c r="BH970" s="164">
        <f>IF(N970="sníž. přenesená",J970,0)</f>
        <v>0</v>
      </c>
      <c r="BI970" s="164">
        <f>IF(N970="nulová",J970,0)</f>
        <v>0</v>
      </c>
      <c r="BJ970" s="18" t="s">
        <v>83</v>
      </c>
      <c r="BK970" s="164">
        <f>ROUND(I970*H970,2)</f>
        <v>0</v>
      </c>
      <c r="BL970" s="18" t="s">
        <v>165</v>
      </c>
      <c r="BM970" s="163" t="s">
        <v>1701</v>
      </c>
    </row>
    <row r="971" spans="2:51" s="13" customFormat="1" ht="11.25">
      <c r="B971" s="165"/>
      <c r="D971" s="166" t="s">
        <v>167</v>
      </c>
      <c r="F971" s="168" t="s">
        <v>1702</v>
      </c>
      <c r="H971" s="169">
        <v>79617.36</v>
      </c>
      <c r="I971" s="170"/>
      <c r="L971" s="165"/>
      <c r="M971" s="171"/>
      <c r="N971" s="172"/>
      <c r="O971" s="172"/>
      <c r="P971" s="172"/>
      <c r="Q971" s="172"/>
      <c r="R971" s="172"/>
      <c r="S971" s="172"/>
      <c r="T971" s="173"/>
      <c r="AT971" s="167" t="s">
        <v>167</v>
      </c>
      <c r="AU971" s="167" t="s">
        <v>85</v>
      </c>
      <c r="AV971" s="13" t="s">
        <v>85</v>
      </c>
      <c r="AW971" s="13" t="s">
        <v>3</v>
      </c>
      <c r="AX971" s="13" t="s">
        <v>83</v>
      </c>
      <c r="AY971" s="167" t="s">
        <v>159</v>
      </c>
    </row>
    <row r="972" spans="1:65" s="2" customFormat="1" ht="37.9" customHeight="1">
      <c r="A972" s="33"/>
      <c r="B972" s="150"/>
      <c r="C972" s="151" t="s">
        <v>1703</v>
      </c>
      <c r="D972" s="151" t="s">
        <v>161</v>
      </c>
      <c r="E972" s="152" t="s">
        <v>1704</v>
      </c>
      <c r="F972" s="153" t="s">
        <v>1705</v>
      </c>
      <c r="G972" s="154" t="s">
        <v>164</v>
      </c>
      <c r="H972" s="155">
        <v>663.478</v>
      </c>
      <c r="I972" s="156"/>
      <c r="J972" s="157">
        <f>ROUND(I972*H972,2)</f>
        <v>0</v>
      </c>
      <c r="K972" s="158"/>
      <c r="L972" s="34"/>
      <c r="M972" s="159" t="s">
        <v>1</v>
      </c>
      <c r="N972" s="160" t="s">
        <v>41</v>
      </c>
      <c r="O972" s="59"/>
      <c r="P972" s="161">
        <f>O972*H972</f>
        <v>0</v>
      </c>
      <c r="Q972" s="161">
        <v>0</v>
      </c>
      <c r="R972" s="161">
        <f>Q972*H972</f>
        <v>0</v>
      </c>
      <c r="S972" s="161">
        <v>0</v>
      </c>
      <c r="T972" s="162">
        <f>S972*H972</f>
        <v>0</v>
      </c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R972" s="163" t="s">
        <v>165</v>
      </c>
      <c r="AT972" s="163" t="s">
        <v>161</v>
      </c>
      <c r="AU972" s="163" t="s">
        <v>85</v>
      </c>
      <c r="AY972" s="18" t="s">
        <v>159</v>
      </c>
      <c r="BE972" s="164">
        <f>IF(N972="základní",J972,0)</f>
        <v>0</v>
      </c>
      <c r="BF972" s="164">
        <f>IF(N972="snížená",J972,0)</f>
        <v>0</v>
      </c>
      <c r="BG972" s="164">
        <f>IF(N972="zákl. přenesená",J972,0)</f>
        <v>0</v>
      </c>
      <c r="BH972" s="164">
        <f>IF(N972="sníž. přenesená",J972,0)</f>
        <v>0</v>
      </c>
      <c r="BI972" s="164">
        <f>IF(N972="nulová",J972,0)</f>
        <v>0</v>
      </c>
      <c r="BJ972" s="18" t="s">
        <v>83</v>
      </c>
      <c r="BK972" s="164">
        <f>ROUND(I972*H972,2)</f>
        <v>0</v>
      </c>
      <c r="BL972" s="18" t="s">
        <v>165</v>
      </c>
      <c r="BM972" s="163" t="s">
        <v>1706</v>
      </c>
    </row>
    <row r="973" spans="1:65" s="2" customFormat="1" ht="16.5" customHeight="1">
      <c r="A973" s="33"/>
      <c r="B973" s="150"/>
      <c r="C973" s="151" t="s">
        <v>1707</v>
      </c>
      <c r="D973" s="151" t="s">
        <v>161</v>
      </c>
      <c r="E973" s="152" t="s">
        <v>1708</v>
      </c>
      <c r="F973" s="153" t="s">
        <v>1709</v>
      </c>
      <c r="G973" s="154" t="s">
        <v>164</v>
      </c>
      <c r="H973" s="155">
        <v>663.478</v>
      </c>
      <c r="I973" s="156"/>
      <c r="J973" s="157">
        <f>ROUND(I973*H973,2)</f>
        <v>0</v>
      </c>
      <c r="K973" s="158"/>
      <c r="L973" s="34"/>
      <c r="M973" s="159" t="s">
        <v>1</v>
      </c>
      <c r="N973" s="160" t="s">
        <v>41</v>
      </c>
      <c r="O973" s="59"/>
      <c r="P973" s="161">
        <f>O973*H973</f>
        <v>0</v>
      </c>
      <c r="Q973" s="161">
        <v>0</v>
      </c>
      <c r="R973" s="161">
        <f>Q973*H973</f>
        <v>0</v>
      </c>
      <c r="S973" s="161">
        <v>0</v>
      </c>
      <c r="T973" s="162">
        <f>S973*H973</f>
        <v>0</v>
      </c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R973" s="163" t="s">
        <v>165</v>
      </c>
      <c r="AT973" s="163" t="s">
        <v>161</v>
      </c>
      <c r="AU973" s="163" t="s">
        <v>85</v>
      </c>
      <c r="AY973" s="18" t="s">
        <v>159</v>
      </c>
      <c r="BE973" s="164">
        <f>IF(N973="základní",J973,0)</f>
        <v>0</v>
      </c>
      <c r="BF973" s="164">
        <f>IF(N973="snížená",J973,0)</f>
        <v>0</v>
      </c>
      <c r="BG973" s="164">
        <f>IF(N973="zákl. přenesená",J973,0)</f>
        <v>0</v>
      </c>
      <c r="BH973" s="164">
        <f>IF(N973="sníž. přenesená",J973,0)</f>
        <v>0</v>
      </c>
      <c r="BI973" s="164">
        <f>IF(N973="nulová",J973,0)</f>
        <v>0</v>
      </c>
      <c r="BJ973" s="18" t="s">
        <v>83</v>
      </c>
      <c r="BK973" s="164">
        <f>ROUND(I973*H973,2)</f>
        <v>0</v>
      </c>
      <c r="BL973" s="18" t="s">
        <v>165</v>
      </c>
      <c r="BM973" s="163" t="s">
        <v>1710</v>
      </c>
    </row>
    <row r="974" spans="1:65" s="2" customFormat="1" ht="21.75" customHeight="1">
      <c r="A974" s="33"/>
      <c r="B974" s="150"/>
      <c r="C974" s="151" t="s">
        <v>1711</v>
      </c>
      <c r="D974" s="151" t="s">
        <v>161</v>
      </c>
      <c r="E974" s="152" t="s">
        <v>1712</v>
      </c>
      <c r="F974" s="153" t="s">
        <v>1713</v>
      </c>
      <c r="G974" s="154" t="s">
        <v>164</v>
      </c>
      <c r="H974" s="155">
        <v>79617.36</v>
      </c>
      <c r="I974" s="156"/>
      <c r="J974" s="157">
        <f>ROUND(I974*H974,2)</f>
        <v>0</v>
      </c>
      <c r="K974" s="158"/>
      <c r="L974" s="34"/>
      <c r="M974" s="159" t="s">
        <v>1</v>
      </c>
      <c r="N974" s="160" t="s">
        <v>41</v>
      </c>
      <c r="O974" s="59"/>
      <c r="P974" s="161">
        <f>O974*H974</f>
        <v>0</v>
      </c>
      <c r="Q974" s="161">
        <v>0</v>
      </c>
      <c r="R974" s="161">
        <f>Q974*H974</f>
        <v>0</v>
      </c>
      <c r="S974" s="161">
        <v>0</v>
      </c>
      <c r="T974" s="162">
        <f>S974*H974</f>
        <v>0</v>
      </c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R974" s="163" t="s">
        <v>165</v>
      </c>
      <c r="AT974" s="163" t="s">
        <v>161</v>
      </c>
      <c r="AU974" s="163" t="s">
        <v>85</v>
      </c>
      <c r="AY974" s="18" t="s">
        <v>159</v>
      </c>
      <c r="BE974" s="164">
        <f>IF(N974="základní",J974,0)</f>
        <v>0</v>
      </c>
      <c r="BF974" s="164">
        <f>IF(N974="snížená",J974,0)</f>
        <v>0</v>
      </c>
      <c r="BG974" s="164">
        <f>IF(N974="zákl. přenesená",J974,0)</f>
        <v>0</v>
      </c>
      <c r="BH974" s="164">
        <f>IF(N974="sníž. přenesená",J974,0)</f>
        <v>0</v>
      </c>
      <c r="BI974" s="164">
        <f>IF(N974="nulová",J974,0)</f>
        <v>0</v>
      </c>
      <c r="BJ974" s="18" t="s">
        <v>83</v>
      </c>
      <c r="BK974" s="164">
        <f>ROUND(I974*H974,2)</f>
        <v>0</v>
      </c>
      <c r="BL974" s="18" t="s">
        <v>165</v>
      </c>
      <c r="BM974" s="163" t="s">
        <v>1714</v>
      </c>
    </row>
    <row r="975" spans="2:51" s="13" customFormat="1" ht="11.25">
      <c r="B975" s="165"/>
      <c r="D975" s="166" t="s">
        <v>167</v>
      </c>
      <c r="F975" s="168" t="s">
        <v>1702</v>
      </c>
      <c r="H975" s="169">
        <v>79617.36</v>
      </c>
      <c r="I975" s="170"/>
      <c r="L975" s="165"/>
      <c r="M975" s="171"/>
      <c r="N975" s="172"/>
      <c r="O975" s="172"/>
      <c r="P975" s="172"/>
      <c r="Q975" s="172"/>
      <c r="R975" s="172"/>
      <c r="S975" s="172"/>
      <c r="T975" s="173"/>
      <c r="AT975" s="167" t="s">
        <v>167</v>
      </c>
      <c r="AU975" s="167" t="s">
        <v>85</v>
      </c>
      <c r="AV975" s="13" t="s">
        <v>85</v>
      </c>
      <c r="AW975" s="13" t="s">
        <v>3</v>
      </c>
      <c r="AX975" s="13" t="s">
        <v>83</v>
      </c>
      <c r="AY975" s="167" t="s">
        <v>159</v>
      </c>
    </row>
    <row r="976" spans="1:65" s="2" customFormat="1" ht="21.75" customHeight="1">
      <c r="A976" s="33"/>
      <c r="B976" s="150"/>
      <c r="C976" s="151" t="s">
        <v>1715</v>
      </c>
      <c r="D976" s="151" t="s">
        <v>161</v>
      </c>
      <c r="E976" s="152" t="s">
        <v>1716</v>
      </c>
      <c r="F976" s="153" t="s">
        <v>1717</v>
      </c>
      <c r="G976" s="154" t="s">
        <v>164</v>
      </c>
      <c r="H976" s="155">
        <v>663.478</v>
      </c>
      <c r="I976" s="156"/>
      <c r="J976" s="157">
        <f>ROUND(I976*H976,2)</f>
        <v>0</v>
      </c>
      <c r="K976" s="158"/>
      <c r="L976" s="34"/>
      <c r="M976" s="159" t="s">
        <v>1</v>
      </c>
      <c r="N976" s="160" t="s">
        <v>41</v>
      </c>
      <c r="O976" s="59"/>
      <c r="P976" s="161">
        <f>O976*H976</f>
        <v>0</v>
      </c>
      <c r="Q976" s="161">
        <v>0</v>
      </c>
      <c r="R976" s="161">
        <f>Q976*H976</f>
        <v>0</v>
      </c>
      <c r="S976" s="161">
        <v>0</v>
      </c>
      <c r="T976" s="162">
        <f>S976*H976</f>
        <v>0</v>
      </c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R976" s="163" t="s">
        <v>165</v>
      </c>
      <c r="AT976" s="163" t="s">
        <v>161</v>
      </c>
      <c r="AU976" s="163" t="s">
        <v>85</v>
      </c>
      <c r="AY976" s="18" t="s">
        <v>159</v>
      </c>
      <c r="BE976" s="164">
        <f>IF(N976="základní",J976,0)</f>
        <v>0</v>
      </c>
      <c r="BF976" s="164">
        <f>IF(N976="snížená",J976,0)</f>
        <v>0</v>
      </c>
      <c r="BG976" s="164">
        <f>IF(N976="zákl. přenesená",J976,0)</f>
        <v>0</v>
      </c>
      <c r="BH976" s="164">
        <f>IF(N976="sníž. přenesená",J976,0)</f>
        <v>0</v>
      </c>
      <c r="BI976" s="164">
        <f>IF(N976="nulová",J976,0)</f>
        <v>0</v>
      </c>
      <c r="BJ976" s="18" t="s">
        <v>83</v>
      </c>
      <c r="BK976" s="164">
        <f>ROUND(I976*H976,2)</f>
        <v>0</v>
      </c>
      <c r="BL976" s="18" t="s">
        <v>165</v>
      </c>
      <c r="BM976" s="163" t="s">
        <v>1718</v>
      </c>
    </row>
    <row r="977" spans="1:65" s="2" customFormat="1" ht="33" customHeight="1">
      <c r="A977" s="33"/>
      <c r="B977" s="150"/>
      <c r="C977" s="151" t="s">
        <v>1719</v>
      </c>
      <c r="D977" s="151" t="s">
        <v>161</v>
      </c>
      <c r="E977" s="152" t="s">
        <v>1720</v>
      </c>
      <c r="F977" s="153" t="s">
        <v>1721</v>
      </c>
      <c r="G977" s="154" t="s">
        <v>164</v>
      </c>
      <c r="H977" s="155">
        <v>1000</v>
      </c>
      <c r="I977" s="156"/>
      <c r="J977" s="157">
        <f>ROUND(I977*H977,2)</f>
        <v>0</v>
      </c>
      <c r="K977" s="158"/>
      <c r="L977" s="34"/>
      <c r="M977" s="159" t="s">
        <v>1</v>
      </c>
      <c r="N977" s="160" t="s">
        <v>41</v>
      </c>
      <c r="O977" s="59"/>
      <c r="P977" s="161">
        <f>O977*H977</f>
        <v>0</v>
      </c>
      <c r="Q977" s="161">
        <v>0.00013</v>
      </c>
      <c r="R977" s="161">
        <f>Q977*H977</f>
        <v>0.12999999999999998</v>
      </c>
      <c r="S977" s="161">
        <v>0</v>
      </c>
      <c r="T977" s="162">
        <f>S977*H977</f>
        <v>0</v>
      </c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R977" s="163" t="s">
        <v>165</v>
      </c>
      <c r="AT977" s="163" t="s">
        <v>161</v>
      </c>
      <c r="AU977" s="163" t="s">
        <v>85</v>
      </c>
      <c r="AY977" s="18" t="s">
        <v>159</v>
      </c>
      <c r="BE977" s="164">
        <f>IF(N977="základní",J977,0)</f>
        <v>0</v>
      </c>
      <c r="BF977" s="164">
        <f>IF(N977="snížená",J977,0)</f>
        <v>0</v>
      </c>
      <c r="BG977" s="164">
        <f>IF(N977="zákl. přenesená",J977,0)</f>
        <v>0</v>
      </c>
      <c r="BH977" s="164">
        <f>IF(N977="sníž. přenesená",J977,0)</f>
        <v>0</v>
      </c>
      <c r="BI977" s="164">
        <f>IF(N977="nulová",J977,0)</f>
        <v>0</v>
      </c>
      <c r="BJ977" s="18" t="s">
        <v>83</v>
      </c>
      <c r="BK977" s="164">
        <f>ROUND(I977*H977,2)</f>
        <v>0</v>
      </c>
      <c r="BL977" s="18" t="s">
        <v>165</v>
      </c>
      <c r="BM977" s="163" t="s">
        <v>1722</v>
      </c>
    </row>
    <row r="978" spans="1:65" s="2" customFormat="1" ht="33" customHeight="1">
      <c r="A978" s="33"/>
      <c r="B978" s="150"/>
      <c r="C978" s="151" t="s">
        <v>1723</v>
      </c>
      <c r="D978" s="151" t="s">
        <v>161</v>
      </c>
      <c r="E978" s="152" t="s">
        <v>1724</v>
      </c>
      <c r="F978" s="153" t="s">
        <v>1725</v>
      </c>
      <c r="G978" s="154" t="s">
        <v>164</v>
      </c>
      <c r="H978" s="155">
        <v>50</v>
      </c>
      <c r="I978" s="156"/>
      <c r="J978" s="157">
        <f>ROUND(I978*H978,2)</f>
        <v>0</v>
      </c>
      <c r="K978" s="158"/>
      <c r="L978" s="34"/>
      <c r="M978" s="159" t="s">
        <v>1</v>
      </c>
      <c r="N978" s="160" t="s">
        <v>41</v>
      </c>
      <c r="O978" s="59"/>
      <c r="P978" s="161">
        <f>O978*H978</f>
        <v>0</v>
      </c>
      <c r="Q978" s="161">
        <v>0.00095</v>
      </c>
      <c r="R978" s="161">
        <f>Q978*H978</f>
        <v>0.0475</v>
      </c>
      <c r="S978" s="161">
        <v>0</v>
      </c>
      <c r="T978" s="162">
        <f>S978*H978</f>
        <v>0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163" t="s">
        <v>165</v>
      </c>
      <c r="AT978" s="163" t="s">
        <v>161</v>
      </c>
      <c r="AU978" s="163" t="s">
        <v>85</v>
      </c>
      <c r="AY978" s="18" t="s">
        <v>159</v>
      </c>
      <c r="BE978" s="164">
        <f>IF(N978="základní",J978,0)</f>
        <v>0</v>
      </c>
      <c r="BF978" s="164">
        <f>IF(N978="snížená",J978,0)</f>
        <v>0</v>
      </c>
      <c r="BG978" s="164">
        <f>IF(N978="zákl. přenesená",J978,0)</f>
        <v>0</v>
      </c>
      <c r="BH978" s="164">
        <f>IF(N978="sníž. přenesená",J978,0)</f>
        <v>0</v>
      </c>
      <c r="BI978" s="164">
        <f>IF(N978="nulová",J978,0)</f>
        <v>0</v>
      </c>
      <c r="BJ978" s="18" t="s">
        <v>83</v>
      </c>
      <c r="BK978" s="164">
        <f>ROUND(I978*H978,2)</f>
        <v>0</v>
      </c>
      <c r="BL978" s="18" t="s">
        <v>165</v>
      </c>
      <c r="BM978" s="163" t="s">
        <v>1726</v>
      </c>
    </row>
    <row r="979" spans="2:63" s="12" customFormat="1" ht="20.85" customHeight="1">
      <c r="B979" s="137"/>
      <c r="D979" s="138" t="s">
        <v>75</v>
      </c>
      <c r="E979" s="148" t="s">
        <v>984</v>
      </c>
      <c r="F979" s="148" t="s">
        <v>1727</v>
      </c>
      <c r="I979" s="140"/>
      <c r="J979" s="149">
        <f>BK979</f>
        <v>0</v>
      </c>
      <c r="L979" s="137"/>
      <c r="M979" s="142"/>
      <c r="N979" s="143"/>
      <c r="O979" s="143"/>
      <c r="P979" s="144">
        <f>P980</f>
        <v>0</v>
      </c>
      <c r="Q979" s="143"/>
      <c r="R979" s="144">
        <f>R980</f>
        <v>0</v>
      </c>
      <c r="S979" s="143"/>
      <c r="T979" s="145">
        <f>T980</f>
        <v>0</v>
      </c>
      <c r="AR979" s="138" t="s">
        <v>83</v>
      </c>
      <c r="AT979" s="146" t="s">
        <v>75</v>
      </c>
      <c r="AU979" s="146" t="s">
        <v>85</v>
      </c>
      <c r="AY979" s="138" t="s">
        <v>159</v>
      </c>
      <c r="BK979" s="147">
        <f>BK980</f>
        <v>0</v>
      </c>
    </row>
    <row r="980" spans="1:65" s="2" customFormat="1" ht="37.9" customHeight="1">
      <c r="A980" s="33"/>
      <c r="B980" s="150"/>
      <c r="C980" s="151" t="s">
        <v>1728</v>
      </c>
      <c r="D980" s="151" t="s">
        <v>161</v>
      </c>
      <c r="E980" s="152" t="s">
        <v>1729</v>
      </c>
      <c r="F980" s="153" t="s">
        <v>1730</v>
      </c>
      <c r="G980" s="154" t="s">
        <v>214</v>
      </c>
      <c r="H980" s="155">
        <v>1</v>
      </c>
      <c r="I980" s="156"/>
      <c r="J980" s="157">
        <f>ROUND(I980*H980,2)</f>
        <v>0</v>
      </c>
      <c r="K980" s="158"/>
      <c r="L980" s="34"/>
      <c r="M980" s="159" t="s">
        <v>1</v>
      </c>
      <c r="N980" s="160" t="s">
        <v>41</v>
      </c>
      <c r="O980" s="59"/>
      <c r="P980" s="161">
        <f>O980*H980</f>
        <v>0</v>
      </c>
      <c r="Q980" s="161">
        <v>0</v>
      </c>
      <c r="R980" s="161">
        <f>Q980*H980</f>
        <v>0</v>
      </c>
      <c r="S980" s="161">
        <v>0</v>
      </c>
      <c r="T980" s="162">
        <f>S980*H980</f>
        <v>0</v>
      </c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R980" s="163" t="s">
        <v>165</v>
      </c>
      <c r="AT980" s="163" t="s">
        <v>161</v>
      </c>
      <c r="AU980" s="163" t="s">
        <v>172</v>
      </c>
      <c r="AY980" s="18" t="s">
        <v>159</v>
      </c>
      <c r="BE980" s="164">
        <f>IF(N980="základní",J980,0)</f>
        <v>0</v>
      </c>
      <c r="BF980" s="164">
        <f>IF(N980="snížená",J980,0)</f>
        <v>0</v>
      </c>
      <c r="BG980" s="164">
        <f>IF(N980="zákl. přenesená",J980,0)</f>
        <v>0</v>
      </c>
      <c r="BH980" s="164">
        <f>IF(N980="sníž. přenesená",J980,0)</f>
        <v>0</v>
      </c>
      <c r="BI980" s="164">
        <f>IF(N980="nulová",J980,0)</f>
        <v>0</v>
      </c>
      <c r="BJ980" s="18" t="s">
        <v>83</v>
      </c>
      <c r="BK980" s="164">
        <f>ROUND(I980*H980,2)</f>
        <v>0</v>
      </c>
      <c r="BL980" s="18" t="s">
        <v>165</v>
      </c>
      <c r="BM980" s="163" t="s">
        <v>1731</v>
      </c>
    </row>
    <row r="981" spans="2:63" s="12" customFormat="1" ht="22.9" customHeight="1">
      <c r="B981" s="137"/>
      <c r="D981" s="138" t="s">
        <v>75</v>
      </c>
      <c r="E981" s="148" t="s">
        <v>1732</v>
      </c>
      <c r="F981" s="148" t="s">
        <v>1733</v>
      </c>
      <c r="I981" s="140"/>
      <c r="J981" s="149">
        <f>BK981</f>
        <v>0</v>
      </c>
      <c r="L981" s="137"/>
      <c r="M981" s="142"/>
      <c r="N981" s="143"/>
      <c r="O981" s="143"/>
      <c r="P981" s="144">
        <f>P982</f>
        <v>0</v>
      </c>
      <c r="Q981" s="143"/>
      <c r="R981" s="144">
        <f>R982</f>
        <v>0</v>
      </c>
      <c r="S981" s="143"/>
      <c r="T981" s="145">
        <f>T982</f>
        <v>0</v>
      </c>
      <c r="AR981" s="138" t="s">
        <v>83</v>
      </c>
      <c r="AT981" s="146" t="s">
        <v>75</v>
      </c>
      <c r="AU981" s="146" t="s">
        <v>83</v>
      </c>
      <c r="AY981" s="138" t="s">
        <v>159</v>
      </c>
      <c r="BK981" s="147">
        <f>BK982</f>
        <v>0</v>
      </c>
    </row>
    <row r="982" spans="1:65" s="2" customFormat="1" ht="21.75" customHeight="1">
      <c r="A982" s="33"/>
      <c r="B982" s="150"/>
      <c r="C982" s="151" t="s">
        <v>1734</v>
      </c>
      <c r="D982" s="151" t="s">
        <v>161</v>
      </c>
      <c r="E982" s="152" t="s">
        <v>1735</v>
      </c>
      <c r="F982" s="153" t="s">
        <v>1736</v>
      </c>
      <c r="G982" s="154" t="s">
        <v>204</v>
      </c>
      <c r="H982" s="155">
        <v>2811.731</v>
      </c>
      <c r="I982" s="156"/>
      <c r="J982" s="157">
        <f>ROUND(I982*H982,2)</f>
        <v>0</v>
      </c>
      <c r="K982" s="158"/>
      <c r="L982" s="34"/>
      <c r="M982" s="159" t="s">
        <v>1</v>
      </c>
      <c r="N982" s="160" t="s">
        <v>41</v>
      </c>
      <c r="O982" s="59"/>
      <c r="P982" s="161">
        <f>O982*H982</f>
        <v>0</v>
      </c>
      <c r="Q982" s="161">
        <v>0</v>
      </c>
      <c r="R982" s="161">
        <f>Q982*H982</f>
        <v>0</v>
      </c>
      <c r="S982" s="161">
        <v>0</v>
      </c>
      <c r="T982" s="162">
        <f>S982*H982</f>
        <v>0</v>
      </c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R982" s="163" t="s">
        <v>165</v>
      </c>
      <c r="AT982" s="163" t="s">
        <v>161</v>
      </c>
      <c r="AU982" s="163" t="s">
        <v>85</v>
      </c>
      <c r="AY982" s="18" t="s">
        <v>159</v>
      </c>
      <c r="BE982" s="164">
        <f>IF(N982="základní",J982,0)</f>
        <v>0</v>
      </c>
      <c r="BF982" s="164">
        <f>IF(N982="snížená",J982,0)</f>
        <v>0</v>
      </c>
      <c r="BG982" s="164">
        <f>IF(N982="zákl. přenesená",J982,0)</f>
        <v>0</v>
      </c>
      <c r="BH982" s="164">
        <f>IF(N982="sníž. přenesená",J982,0)</f>
        <v>0</v>
      </c>
      <c r="BI982" s="164">
        <f>IF(N982="nulová",J982,0)</f>
        <v>0</v>
      </c>
      <c r="BJ982" s="18" t="s">
        <v>83</v>
      </c>
      <c r="BK982" s="164">
        <f>ROUND(I982*H982,2)</f>
        <v>0</v>
      </c>
      <c r="BL982" s="18" t="s">
        <v>165</v>
      </c>
      <c r="BM982" s="163" t="s">
        <v>1737</v>
      </c>
    </row>
    <row r="983" spans="2:63" s="12" customFormat="1" ht="25.9" customHeight="1">
      <c r="B983" s="137"/>
      <c r="D983" s="138" t="s">
        <v>75</v>
      </c>
      <c r="E983" s="139" t="s">
        <v>451</v>
      </c>
      <c r="F983" s="139" t="s">
        <v>452</v>
      </c>
      <c r="I983" s="140"/>
      <c r="J983" s="141">
        <f>BK983</f>
        <v>0</v>
      </c>
      <c r="L983" s="137"/>
      <c r="M983" s="142"/>
      <c r="N983" s="143"/>
      <c r="O983" s="143"/>
      <c r="P983" s="144">
        <f>P984+P1003+P1039+P1111+P1114+P1126+P1157+P1181+P1302+P1462+P1563+P1628+P1638+P1713+P1756</f>
        <v>0</v>
      </c>
      <c r="Q983" s="143"/>
      <c r="R983" s="144">
        <f>R984+R1003+R1039+R1111+R1114+R1126+R1157+R1181+R1302+R1462+R1563+R1628+R1638+R1713+R1756</f>
        <v>87.39354834</v>
      </c>
      <c r="S983" s="143"/>
      <c r="T983" s="145">
        <f>T984+T1003+T1039+T1111+T1114+T1126+T1157+T1181+T1302+T1462+T1563+T1628+T1638+T1713+T1756</f>
        <v>0</v>
      </c>
      <c r="AR983" s="138" t="s">
        <v>85</v>
      </c>
      <c r="AT983" s="146" t="s">
        <v>75</v>
      </c>
      <c r="AU983" s="146" t="s">
        <v>76</v>
      </c>
      <c r="AY983" s="138" t="s">
        <v>159</v>
      </c>
      <c r="BK983" s="147">
        <f>BK984+BK1003+BK1039+BK1111+BK1114+BK1126+BK1157+BK1181+BK1302+BK1462+BK1563+BK1628+BK1638+BK1713+BK1756</f>
        <v>0</v>
      </c>
    </row>
    <row r="984" spans="2:63" s="12" customFormat="1" ht="22.9" customHeight="1">
      <c r="B984" s="137"/>
      <c r="D984" s="138" t="s">
        <v>75</v>
      </c>
      <c r="E984" s="148" t="s">
        <v>1738</v>
      </c>
      <c r="F984" s="148" t="s">
        <v>1739</v>
      </c>
      <c r="I984" s="140"/>
      <c r="J984" s="149">
        <f>BK984</f>
        <v>0</v>
      </c>
      <c r="L984" s="137"/>
      <c r="M984" s="142"/>
      <c r="N984" s="143"/>
      <c r="O984" s="143"/>
      <c r="P984" s="144">
        <f>SUM(P985:P1002)</f>
        <v>0</v>
      </c>
      <c r="Q984" s="143"/>
      <c r="R984" s="144">
        <f>SUM(R985:R1002)</f>
        <v>5.924405999999999</v>
      </c>
      <c r="S984" s="143"/>
      <c r="T984" s="145">
        <f>SUM(T985:T1002)</f>
        <v>0</v>
      </c>
      <c r="AR984" s="138" t="s">
        <v>85</v>
      </c>
      <c r="AT984" s="146" t="s">
        <v>75</v>
      </c>
      <c r="AU984" s="146" t="s">
        <v>83</v>
      </c>
      <c r="AY984" s="138" t="s">
        <v>159</v>
      </c>
      <c r="BK984" s="147">
        <f>SUM(BK985:BK1002)</f>
        <v>0</v>
      </c>
    </row>
    <row r="985" spans="1:65" s="2" customFormat="1" ht="24.2" customHeight="1">
      <c r="A985" s="33"/>
      <c r="B985" s="150"/>
      <c r="C985" s="151" t="s">
        <v>1740</v>
      </c>
      <c r="D985" s="151" t="s">
        <v>161</v>
      </c>
      <c r="E985" s="152" t="s">
        <v>1741</v>
      </c>
      <c r="F985" s="153" t="s">
        <v>1742</v>
      </c>
      <c r="G985" s="154" t="s">
        <v>164</v>
      </c>
      <c r="H985" s="155">
        <v>811.97</v>
      </c>
      <c r="I985" s="156"/>
      <c r="J985" s="157">
        <f>ROUND(I985*H985,2)</f>
        <v>0</v>
      </c>
      <c r="K985" s="158"/>
      <c r="L985" s="34"/>
      <c r="M985" s="159" t="s">
        <v>1</v>
      </c>
      <c r="N985" s="160" t="s">
        <v>41</v>
      </c>
      <c r="O985" s="59"/>
      <c r="P985" s="161">
        <f>O985*H985</f>
        <v>0</v>
      </c>
      <c r="Q985" s="161">
        <v>0</v>
      </c>
      <c r="R985" s="161">
        <f>Q985*H985</f>
        <v>0</v>
      </c>
      <c r="S985" s="161">
        <v>0</v>
      </c>
      <c r="T985" s="162">
        <f>S985*H985</f>
        <v>0</v>
      </c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R985" s="163" t="s">
        <v>237</v>
      </c>
      <c r="AT985" s="163" t="s">
        <v>161</v>
      </c>
      <c r="AU985" s="163" t="s">
        <v>85</v>
      </c>
      <c r="AY985" s="18" t="s">
        <v>159</v>
      </c>
      <c r="BE985" s="164">
        <f>IF(N985="základní",J985,0)</f>
        <v>0</v>
      </c>
      <c r="BF985" s="164">
        <f>IF(N985="snížená",J985,0)</f>
        <v>0</v>
      </c>
      <c r="BG985" s="164">
        <f>IF(N985="zákl. přenesená",J985,0)</f>
        <v>0</v>
      </c>
      <c r="BH985" s="164">
        <f>IF(N985="sníž. přenesená",J985,0)</f>
        <v>0</v>
      </c>
      <c r="BI985" s="164">
        <f>IF(N985="nulová",J985,0)</f>
        <v>0</v>
      </c>
      <c r="BJ985" s="18" t="s">
        <v>83</v>
      </c>
      <c r="BK985" s="164">
        <f>ROUND(I985*H985,2)</f>
        <v>0</v>
      </c>
      <c r="BL985" s="18" t="s">
        <v>237</v>
      </c>
      <c r="BM985" s="163" t="s">
        <v>1743</v>
      </c>
    </row>
    <row r="986" spans="2:51" s="13" customFormat="1" ht="11.25">
      <c r="B986" s="165"/>
      <c r="D986" s="166" t="s">
        <v>167</v>
      </c>
      <c r="E986" s="167" t="s">
        <v>1</v>
      </c>
      <c r="F986" s="168" t="s">
        <v>1744</v>
      </c>
      <c r="H986" s="169">
        <v>811.97</v>
      </c>
      <c r="I986" s="170"/>
      <c r="L986" s="165"/>
      <c r="M986" s="171"/>
      <c r="N986" s="172"/>
      <c r="O986" s="172"/>
      <c r="P986" s="172"/>
      <c r="Q986" s="172"/>
      <c r="R986" s="172"/>
      <c r="S986" s="172"/>
      <c r="T986" s="173"/>
      <c r="AT986" s="167" t="s">
        <v>167</v>
      </c>
      <c r="AU986" s="167" t="s">
        <v>85</v>
      </c>
      <c r="AV986" s="13" t="s">
        <v>85</v>
      </c>
      <c r="AW986" s="13" t="s">
        <v>32</v>
      </c>
      <c r="AX986" s="13" t="s">
        <v>83</v>
      </c>
      <c r="AY986" s="167" t="s">
        <v>159</v>
      </c>
    </row>
    <row r="987" spans="1:65" s="2" customFormat="1" ht="16.5" customHeight="1">
      <c r="A987" s="33"/>
      <c r="B987" s="150"/>
      <c r="C987" s="191" t="s">
        <v>1745</v>
      </c>
      <c r="D987" s="191" t="s">
        <v>581</v>
      </c>
      <c r="E987" s="192" t="s">
        <v>1746</v>
      </c>
      <c r="F987" s="193" t="s">
        <v>1747</v>
      </c>
      <c r="G987" s="194" t="s">
        <v>204</v>
      </c>
      <c r="H987" s="195">
        <v>0.268</v>
      </c>
      <c r="I987" s="196"/>
      <c r="J987" s="197">
        <f>ROUND(I987*H987,2)</f>
        <v>0</v>
      </c>
      <c r="K987" s="198"/>
      <c r="L987" s="199"/>
      <c r="M987" s="200" t="s">
        <v>1</v>
      </c>
      <c r="N987" s="201" t="s">
        <v>41</v>
      </c>
      <c r="O987" s="59"/>
      <c r="P987" s="161">
        <f>O987*H987</f>
        <v>0</v>
      </c>
      <c r="Q987" s="161">
        <v>1</v>
      </c>
      <c r="R987" s="161">
        <f>Q987*H987</f>
        <v>0.268</v>
      </c>
      <c r="S987" s="161">
        <v>0</v>
      </c>
      <c r="T987" s="162">
        <f>S987*H987</f>
        <v>0</v>
      </c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R987" s="163" t="s">
        <v>327</v>
      </c>
      <c r="AT987" s="163" t="s">
        <v>581</v>
      </c>
      <c r="AU987" s="163" t="s">
        <v>85</v>
      </c>
      <c r="AY987" s="18" t="s">
        <v>159</v>
      </c>
      <c r="BE987" s="164">
        <f>IF(N987="základní",J987,0)</f>
        <v>0</v>
      </c>
      <c r="BF987" s="164">
        <f>IF(N987="snížená",J987,0)</f>
        <v>0</v>
      </c>
      <c r="BG987" s="164">
        <f>IF(N987="zákl. přenesená",J987,0)</f>
        <v>0</v>
      </c>
      <c r="BH987" s="164">
        <f>IF(N987="sníž. přenesená",J987,0)</f>
        <v>0</v>
      </c>
      <c r="BI987" s="164">
        <f>IF(N987="nulová",J987,0)</f>
        <v>0</v>
      </c>
      <c r="BJ987" s="18" t="s">
        <v>83</v>
      </c>
      <c r="BK987" s="164">
        <f>ROUND(I987*H987,2)</f>
        <v>0</v>
      </c>
      <c r="BL987" s="18" t="s">
        <v>237</v>
      </c>
      <c r="BM987" s="163" t="s">
        <v>1748</v>
      </c>
    </row>
    <row r="988" spans="2:51" s="13" customFormat="1" ht="11.25">
      <c r="B988" s="165"/>
      <c r="D988" s="166" t="s">
        <v>167</v>
      </c>
      <c r="F988" s="168" t="s">
        <v>1749</v>
      </c>
      <c r="H988" s="169">
        <v>0.268</v>
      </c>
      <c r="I988" s="170"/>
      <c r="L988" s="165"/>
      <c r="M988" s="171"/>
      <c r="N988" s="172"/>
      <c r="O988" s="172"/>
      <c r="P988" s="172"/>
      <c r="Q988" s="172"/>
      <c r="R988" s="172"/>
      <c r="S988" s="172"/>
      <c r="T988" s="173"/>
      <c r="AT988" s="167" t="s">
        <v>167</v>
      </c>
      <c r="AU988" s="167" t="s">
        <v>85</v>
      </c>
      <c r="AV988" s="13" t="s">
        <v>85</v>
      </c>
      <c r="AW988" s="13" t="s">
        <v>3</v>
      </c>
      <c r="AX988" s="13" t="s">
        <v>83</v>
      </c>
      <c r="AY988" s="167" t="s">
        <v>159</v>
      </c>
    </row>
    <row r="989" spans="1:65" s="2" customFormat="1" ht="24.2" customHeight="1">
      <c r="A989" s="33"/>
      <c r="B989" s="150"/>
      <c r="C989" s="151" t="s">
        <v>1750</v>
      </c>
      <c r="D989" s="151" t="s">
        <v>161</v>
      </c>
      <c r="E989" s="152" t="s">
        <v>1751</v>
      </c>
      <c r="F989" s="153" t="s">
        <v>1752</v>
      </c>
      <c r="G989" s="154" t="s">
        <v>164</v>
      </c>
      <c r="H989" s="155">
        <v>158.193</v>
      </c>
      <c r="I989" s="156"/>
      <c r="J989" s="157">
        <f>ROUND(I989*H989,2)</f>
        <v>0</v>
      </c>
      <c r="K989" s="158"/>
      <c r="L989" s="34"/>
      <c r="M989" s="159" t="s">
        <v>1</v>
      </c>
      <c r="N989" s="160" t="s">
        <v>41</v>
      </c>
      <c r="O989" s="59"/>
      <c r="P989" s="161">
        <f>O989*H989</f>
        <v>0</v>
      </c>
      <c r="Q989" s="161">
        <v>0</v>
      </c>
      <c r="R989" s="161">
        <f>Q989*H989</f>
        <v>0</v>
      </c>
      <c r="S989" s="161">
        <v>0</v>
      </c>
      <c r="T989" s="162">
        <f>S989*H989</f>
        <v>0</v>
      </c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R989" s="163" t="s">
        <v>237</v>
      </c>
      <c r="AT989" s="163" t="s">
        <v>161</v>
      </c>
      <c r="AU989" s="163" t="s">
        <v>85</v>
      </c>
      <c r="AY989" s="18" t="s">
        <v>159</v>
      </c>
      <c r="BE989" s="164">
        <f>IF(N989="základní",J989,0)</f>
        <v>0</v>
      </c>
      <c r="BF989" s="164">
        <f>IF(N989="snížená",J989,0)</f>
        <v>0</v>
      </c>
      <c r="BG989" s="164">
        <f>IF(N989="zákl. přenesená",J989,0)</f>
        <v>0</v>
      </c>
      <c r="BH989" s="164">
        <f>IF(N989="sníž. přenesená",J989,0)</f>
        <v>0</v>
      </c>
      <c r="BI989" s="164">
        <f>IF(N989="nulová",J989,0)</f>
        <v>0</v>
      </c>
      <c r="BJ989" s="18" t="s">
        <v>83</v>
      </c>
      <c r="BK989" s="164">
        <f>ROUND(I989*H989,2)</f>
        <v>0</v>
      </c>
      <c r="BL989" s="18" t="s">
        <v>237</v>
      </c>
      <c r="BM989" s="163" t="s">
        <v>1753</v>
      </c>
    </row>
    <row r="990" spans="2:51" s="13" customFormat="1" ht="11.25">
      <c r="B990" s="165"/>
      <c r="D990" s="166" t="s">
        <v>167</v>
      </c>
      <c r="E990" s="167" t="s">
        <v>1</v>
      </c>
      <c r="F990" s="168" t="s">
        <v>1754</v>
      </c>
      <c r="H990" s="169">
        <v>19.32</v>
      </c>
      <c r="I990" s="170"/>
      <c r="L990" s="165"/>
      <c r="M990" s="171"/>
      <c r="N990" s="172"/>
      <c r="O990" s="172"/>
      <c r="P990" s="172"/>
      <c r="Q990" s="172"/>
      <c r="R990" s="172"/>
      <c r="S990" s="172"/>
      <c r="T990" s="173"/>
      <c r="AT990" s="167" t="s">
        <v>167</v>
      </c>
      <c r="AU990" s="167" t="s">
        <v>85</v>
      </c>
      <c r="AV990" s="13" t="s">
        <v>85</v>
      </c>
      <c r="AW990" s="13" t="s">
        <v>32</v>
      </c>
      <c r="AX990" s="13" t="s">
        <v>76</v>
      </c>
      <c r="AY990" s="167" t="s">
        <v>159</v>
      </c>
    </row>
    <row r="991" spans="2:51" s="13" customFormat="1" ht="11.25">
      <c r="B991" s="165"/>
      <c r="D991" s="166" t="s">
        <v>167</v>
      </c>
      <c r="E991" s="167" t="s">
        <v>1</v>
      </c>
      <c r="F991" s="168" t="s">
        <v>1755</v>
      </c>
      <c r="H991" s="169">
        <v>130.399</v>
      </c>
      <c r="I991" s="170"/>
      <c r="L991" s="165"/>
      <c r="M991" s="171"/>
      <c r="N991" s="172"/>
      <c r="O991" s="172"/>
      <c r="P991" s="172"/>
      <c r="Q991" s="172"/>
      <c r="R991" s="172"/>
      <c r="S991" s="172"/>
      <c r="T991" s="173"/>
      <c r="AT991" s="167" t="s">
        <v>167</v>
      </c>
      <c r="AU991" s="167" t="s">
        <v>85</v>
      </c>
      <c r="AV991" s="13" t="s">
        <v>85</v>
      </c>
      <c r="AW991" s="13" t="s">
        <v>32</v>
      </c>
      <c r="AX991" s="13" t="s">
        <v>76</v>
      </c>
      <c r="AY991" s="167" t="s">
        <v>159</v>
      </c>
    </row>
    <row r="992" spans="2:51" s="13" customFormat="1" ht="11.25">
      <c r="B992" s="165"/>
      <c r="D992" s="166" t="s">
        <v>167</v>
      </c>
      <c r="E992" s="167" t="s">
        <v>1</v>
      </c>
      <c r="F992" s="168" t="s">
        <v>689</v>
      </c>
      <c r="H992" s="169">
        <v>8.474</v>
      </c>
      <c r="I992" s="170"/>
      <c r="L992" s="165"/>
      <c r="M992" s="171"/>
      <c r="N992" s="172"/>
      <c r="O992" s="172"/>
      <c r="P992" s="172"/>
      <c r="Q992" s="172"/>
      <c r="R992" s="172"/>
      <c r="S992" s="172"/>
      <c r="T992" s="173"/>
      <c r="AT992" s="167" t="s">
        <v>167</v>
      </c>
      <c r="AU992" s="167" t="s">
        <v>85</v>
      </c>
      <c r="AV992" s="13" t="s">
        <v>85</v>
      </c>
      <c r="AW992" s="13" t="s">
        <v>32</v>
      </c>
      <c r="AX992" s="13" t="s">
        <v>76</v>
      </c>
      <c r="AY992" s="167" t="s">
        <v>159</v>
      </c>
    </row>
    <row r="993" spans="2:51" s="14" customFormat="1" ht="11.25">
      <c r="B993" s="174"/>
      <c r="D993" s="166" t="s">
        <v>167</v>
      </c>
      <c r="E993" s="175" t="s">
        <v>1</v>
      </c>
      <c r="F993" s="176" t="s">
        <v>227</v>
      </c>
      <c r="H993" s="177">
        <v>158.19299999999998</v>
      </c>
      <c r="I993" s="178"/>
      <c r="L993" s="174"/>
      <c r="M993" s="179"/>
      <c r="N993" s="180"/>
      <c r="O993" s="180"/>
      <c r="P993" s="180"/>
      <c r="Q993" s="180"/>
      <c r="R993" s="180"/>
      <c r="S993" s="180"/>
      <c r="T993" s="181"/>
      <c r="AT993" s="175" t="s">
        <v>167</v>
      </c>
      <c r="AU993" s="175" t="s">
        <v>85</v>
      </c>
      <c r="AV993" s="14" t="s">
        <v>165</v>
      </c>
      <c r="AW993" s="14" t="s">
        <v>32</v>
      </c>
      <c r="AX993" s="14" t="s">
        <v>83</v>
      </c>
      <c r="AY993" s="175" t="s">
        <v>159</v>
      </c>
    </row>
    <row r="994" spans="1:65" s="2" customFormat="1" ht="16.5" customHeight="1">
      <c r="A994" s="33"/>
      <c r="B994" s="150"/>
      <c r="C994" s="191" t="s">
        <v>1756</v>
      </c>
      <c r="D994" s="191" t="s">
        <v>581</v>
      </c>
      <c r="E994" s="192" t="s">
        <v>1746</v>
      </c>
      <c r="F994" s="193" t="s">
        <v>1747</v>
      </c>
      <c r="G994" s="194" t="s">
        <v>204</v>
      </c>
      <c r="H994" s="195">
        <v>0.054</v>
      </c>
      <c r="I994" s="196"/>
      <c r="J994" s="197">
        <f>ROUND(I994*H994,2)</f>
        <v>0</v>
      </c>
      <c r="K994" s="198"/>
      <c r="L994" s="199"/>
      <c r="M994" s="200" t="s">
        <v>1</v>
      </c>
      <c r="N994" s="201" t="s">
        <v>41</v>
      </c>
      <c r="O994" s="59"/>
      <c r="P994" s="161">
        <f>O994*H994</f>
        <v>0</v>
      </c>
      <c r="Q994" s="161">
        <v>1</v>
      </c>
      <c r="R994" s="161">
        <f>Q994*H994</f>
        <v>0.054</v>
      </c>
      <c r="S994" s="161">
        <v>0</v>
      </c>
      <c r="T994" s="162">
        <f>S994*H994</f>
        <v>0</v>
      </c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R994" s="163" t="s">
        <v>327</v>
      </c>
      <c r="AT994" s="163" t="s">
        <v>581</v>
      </c>
      <c r="AU994" s="163" t="s">
        <v>85</v>
      </c>
      <c r="AY994" s="18" t="s">
        <v>159</v>
      </c>
      <c r="BE994" s="164">
        <f>IF(N994="základní",J994,0)</f>
        <v>0</v>
      </c>
      <c r="BF994" s="164">
        <f>IF(N994="snížená",J994,0)</f>
        <v>0</v>
      </c>
      <c r="BG994" s="164">
        <f>IF(N994="zákl. přenesená",J994,0)</f>
        <v>0</v>
      </c>
      <c r="BH994" s="164">
        <f>IF(N994="sníž. přenesená",J994,0)</f>
        <v>0</v>
      </c>
      <c r="BI994" s="164">
        <f>IF(N994="nulová",J994,0)</f>
        <v>0</v>
      </c>
      <c r="BJ994" s="18" t="s">
        <v>83</v>
      </c>
      <c r="BK994" s="164">
        <f>ROUND(I994*H994,2)</f>
        <v>0</v>
      </c>
      <c r="BL994" s="18" t="s">
        <v>237</v>
      </c>
      <c r="BM994" s="163" t="s">
        <v>1757</v>
      </c>
    </row>
    <row r="995" spans="2:51" s="13" customFormat="1" ht="11.25">
      <c r="B995" s="165"/>
      <c r="D995" s="166" t="s">
        <v>167</v>
      </c>
      <c r="F995" s="168" t="s">
        <v>1758</v>
      </c>
      <c r="H995" s="169">
        <v>0.054</v>
      </c>
      <c r="I995" s="170"/>
      <c r="L995" s="165"/>
      <c r="M995" s="171"/>
      <c r="N995" s="172"/>
      <c r="O995" s="172"/>
      <c r="P995" s="172"/>
      <c r="Q995" s="172"/>
      <c r="R995" s="172"/>
      <c r="S995" s="172"/>
      <c r="T995" s="173"/>
      <c r="AT995" s="167" t="s">
        <v>167</v>
      </c>
      <c r="AU995" s="167" t="s">
        <v>85</v>
      </c>
      <c r="AV995" s="13" t="s">
        <v>85</v>
      </c>
      <c r="AW995" s="13" t="s">
        <v>3</v>
      </c>
      <c r="AX995" s="13" t="s">
        <v>83</v>
      </c>
      <c r="AY995" s="167" t="s">
        <v>159</v>
      </c>
    </row>
    <row r="996" spans="1:65" s="2" customFormat="1" ht="24.2" customHeight="1">
      <c r="A996" s="33"/>
      <c r="B996" s="150"/>
      <c r="C996" s="151" t="s">
        <v>1759</v>
      </c>
      <c r="D996" s="151" t="s">
        <v>161</v>
      </c>
      <c r="E996" s="152" t="s">
        <v>1760</v>
      </c>
      <c r="F996" s="153" t="s">
        <v>1761</v>
      </c>
      <c r="G996" s="154" t="s">
        <v>164</v>
      </c>
      <c r="H996" s="155">
        <v>811.97</v>
      </c>
      <c r="I996" s="156"/>
      <c r="J996" s="157">
        <f>ROUND(I996*H996,2)</f>
        <v>0</v>
      </c>
      <c r="K996" s="158"/>
      <c r="L996" s="34"/>
      <c r="M996" s="159" t="s">
        <v>1</v>
      </c>
      <c r="N996" s="160" t="s">
        <v>41</v>
      </c>
      <c r="O996" s="59"/>
      <c r="P996" s="161">
        <f>O996*H996</f>
        <v>0</v>
      </c>
      <c r="Q996" s="161">
        <v>0.0004</v>
      </c>
      <c r="R996" s="161">
        <f>Q996*H996</f>
        <v>0.324788</v>
      </c>
      <c r="S996" s="161">
        <v>0</v>
      </c>
      <c r="T996" s="162">
        <f>S996*H996</f>
        <v>0</v>
      </c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R996" s="163" t="s">
        <v>237</v>
      </c>
      <c r="AT996" s="163" t="s">
        <v>161</v>
      </c>
      <c r="AU996" s="163" t="s">
        <v>85</v>
      </c>
      <c r="AY996" s="18" t="s">
        <v>159</v>
      </c>
      <c r="BE996" s="164">
        <f>IF(N996="základní",J996,0)</f>
        <v>0</v>
      </c>
      <c r="BF996" s="164">
        <f>IF(N996="snížená",J996,0)</f>
        <v>0</v>
      </c>
      <c r="BG996" s="164">
        <f>IF(N996="zákl. přenesená",J996,0)</f>
        <v>0</v>
      </c>
      <c r="BH996" s="164">
        <f>IF(N996="sníž. přenesená",J996,0)</f>
        <v>0</v>
      </c>
      <c r="BI996" s="164">
        <f>IF(N996="nulová",J996,0)</f>
        <v>0</v>
      </c>
      <c r="BJ996" s="18" t="s">
        <v>83</v>
      </c>
      <c r="BK996" s="164">
        <f>ROUND(I996*H996,2)</f>
        <v>0</v>
      </c>
      <c r="BL996" s="18" t="s">
        <v>237</v>
      </c>
      <c r="BM996" s="163" t="s">
        <v>1762</v>
      </c>
    </row>
    <row r="997" spans="1:65" s="2" customFormat="1" ht="49.15" customHeight="1">
      <c r="A997" s="33"/>
      <c r="B997" s="150"/>
      <c r="C997" s="191" t="s">
        <v>1763</v>
      </c>
      <c r="D997" s="191" t="s">
        <v>581</v>
      </c>
      <c r="E997" s="192" t="s">
        <v>1764</v>
      </c>
      <c r="F997" s="193" t="s">
        <v>1765</v>
      </c>
      <c r="G997" s="194" t="s">
        <v>164</v>
      </c>
      <c r="H997" s="195">
        <v>893.167</v>
      </c>
      <c r="I997" s="196"/>
      <c r="J997" s="197">
        <f>ROUND(I997*H997,2)</f>
        <v>0</v>
      </c>
      <c r="K997" s="198"/>
      <c r="L997" s="199"/>
      <c r="M997" s="200" t="s">
        <v>1</v>
      </c>
      <c r="N997" s="201" t="s">
        <v>41</v>
      </c>
      <c r="O997" s="59"/>
      <c r="P997" s="161">
        <f>O997*H997</f>
        <v>0</v>
      </c>
      <c r="Q997" s="161">
        <v>0.0048</v>
      </c>
      <c r="R997" s="161">
        <f>Q997*H997</f>
        <v>4.2872015999999995</v>
      </c>
      <c r="S997" s="161">
        <v>0</v>
      </c>
      <c r="T997" s="162">
        <f>S997*H997</f>
        <v>0</v>
      </c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R997" s="163" t="s">
        <v>327</v>
      </c>
      <c r="AT997" s="163" t="s">
        <v>581</v>
      </c>
      <c r="AU997" s="163" t="s">
        <v>85</v>
      </c>
      <c r="AY997" s="18" t="s">
        <v>159</v>
      </c>
      <c r="BE997" s="164">
        <f>IF(N997="základní",J997,0)</f>
        <v>0</v>
      </c>
      <c r="BF997" s="164">
        <f>IF(N997="snížená",J997,0)</f>
        <v>0</v>
      </c>
      <c r="BG997" s="164">
        <f>IF(N997="zákl. přenesená",J997,0)</f>
        <v>0</v>
      </c>
      <c r="BH997" s="164">
        <f>IF(N997="sníž. přenesená",J997,0)</f>
        <v>0</v>
      </c>
      <c r="BI997" s="164">
        <f>IF(N997="nulová",J997,0)</f>
        <v>0</v>
      </c>
      <c r="BJ997" s="18" t="s">
        <v>83</v>
      </c>
      <c r="BK997" s="164">
        <f>ROUND(I997*H997,2)</f>
        <v>0</v>
      </c>
      <c r="BL997" s="18" t="s">
        <v>237</v>
      </c>
      <c r="BM997" s="163" t="s">
        <v>1766</v>
      </c>
    </row>
    <row r="998" spans="2:51" s="13" customFormat="1" ht="11.25">
      <c r="B998" s="165"/>
      <c r="D998" s="166" t="s">
        <v>167</v>
      </c>
      <c r="F998" s="168" t="s">
        <v>1767</v>
      </c>
      <c r="H998" s="169">
        <v>893.167</v>
      </c>
      <c r="I998" s="170"/>
      <c r="L998" s="165"/>
      <c r="M998" s="171"/>
      <c r="N998" s="172"/>
      <c r="O998" s="172"/>
      <c r="P998" s="172"/>
      <c r="Q998" s="172"/>
      <c r="R998" s="172"/>
      <c r="S998" s="172"/>
      <c r="T998" s="173"/>
      <c r="AT998" s="167" t="s">
        <v>167</v>
      </c>
      <c r="AU998" s="167" t="s">
        <v>85</v>
      </c>
      <c r="AV998" s="13" t="s">
        <v>85</v>
      </c>
      <c r="AW998" s="13" t="s">
        <v>3</v>
      </c>
      <c r="AX998" s="13" t="s">
        <v>83</v>
      </c>
      <c r="AY998" s="167" t="s">
        <v>159</v>
      </c>
    </row>
    <row r="999" spans="1:65" s="2" customFormat="1" ht="24.2" customHeight="1">
      <c r="A999" s="33"/>
      <c r="B999" s="150"/>
      <c r="C999" s="151" t="s">
        <v>1768</v>
      </c>
      <c r="D999" s="151" t="s">
        <v>161</v>
      </c>
      <c r="E999" s="152" t="s">
        <v>1769</v>
      </c>
      <c r="F999" s="153" t="s">
        <v>1770</v>
      </c>
      <c r="G999" s="154" t="s">
        <v>164</v>
      </c>
      <c r="H999" s="155">
        <v>158.193</v>
      </c>
      <c r="I999" s="156"/>
      <c r="J999" s="157">
        <f>ROUND(I999*H999,2)</f>
        <v>0</v>
      </c>
      <c r="K999" s="158"/>
      <c r="L999" s="34"/>
      <c r="M999" s="159" t="s">
        <v>1</v>
      </c>
      <c r="N999" s="160" t="s">
        <v>41</v>
      </c>
      <c r="O999" s="59"/>
      <c r="P999" s="161">
        <f>O999*H999</f>
        <v>0</v>
      </c>
      <c r="Q999" s="161">
        <v>0.0004</v>
      </c>
      <c r="R999" s="161">
        <f>Q999*H999</f>
        <v>0.0632772</v>
      </c>
      <c r="S999" s="161">
        <v>0</v>
      </c>
      <c r="T999" s="162">
        <f>S999*H999</f>
        <v>0</v>
      </c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R999" s="163" t="s">
        <v>237</v>
      </c>
      <c r="AT999" s="163" t="s">
        <v>161</v>
      </c>
      <c r="AU999" s="163" t="s">
        <v>85</v>
      </c>
      <c r="AY999" s="18" t="s">
        <v>159</v>
      </c>
      <c r="BE999" s="164">
        <f>IF(N999="základní",J999,0)</f>
        <v>0</v>
      </c>
      <c r="BF999" s="164">
        <f>IF(N999="snížená",J999,0)</f>
        <v>0</v>
      </c>
      <c r="BG999" s="164">
        <f>IF(N999="zákl. přenesená",J999,0)</f>
        <v>0</v>
      </c>
      <c r="BH999" s="164">
        <f>IF(N999="sníž. přenesená",J999,0)</f>
        <v>0</v>
      </c>
      <c r="BI999" s="164">
        <f>IF(N999="nulová",J999,0)</f>
        <v>0</v>
      </c>
      <c r="BJ999" s="18" t="s">
        <v>83</v>
      </c>
      <c r="BK999" s="164">
        <f>ROUND(I999*H999,2)</f>
        <v>0</v>
      </c>
      <c r="BL999" s="18" t="s">
        <v>237</v>
      </c>
      <c r="BM999" s="163" t="s">
        <v>1771</v>
      </c>
    </row>
    <row r="1000" spans="1:65" s="2" customFormat="1" ht="37.9" customHeight="1">
      <c r="A1000" s="33"/>
      <c r="B1000" s="150"/>
      <c r="C1000" s="191" t="s">
        <v>1772</v>
      </c>
      <c r="D1000" s="191" t="s">
        <v>581</v>
      </c>
      <c r="E1000" s="192" t="s">
        <v>1773</v>
      </c>
      <c r="F1000" s="193" t="s">
        <v>1774</v>
      </c>
      <c r="G1000" s="194" t="s">
        <v>164</v>
      </c>
      <c r="H1000" s="195">
        <v>193.154</v>
      </c>
      <c r="I1000" s="196"/>
      <c r="J1000" s="197">
        <f>ROUND(I1000*H1000,2)</f>
        <v>0</v>
      </c>
      <c r="K1000" s="198"/>
      <c r="L1000" s="199"/>
      <c r="M1000" s="200" t="s">
        <v>1</v>
      </c>
      <c r="N1000" s="201" t="s">
        <v>41</v>
      </c>
      <c r="O1000" s="59"/>
      <c r="P1000" s="161">
        <f>O1000*H1000</f>
        <v>0</v>
      </c>
      <c r="Q1000" s="161">
        <v>0.0048</v>
      </c>
      <c r="R1000" s="161">
        <f>Q1000*H1000</f>
        <v>0.9271391999999999</v>
      </c>
      <c r="S1000" s="161">
        <v>0</v>
      </c>
      <c r="T1000" s="162">
        <f>S1000*H1000</f>
        <v>0</v>
      </c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R1000" s="163" t="s">
        <v>327</v>
      </c>
      <c r="AT1000" s="163" t="s">
        <v>581</v>
      </c>
      <c r="AU1000" s="163" t="s">
        <v>85</v>
      </c>
      <c r="AY1000" s="18" t="s">
        <v>159</v>
      </c>
      <c r="BE1000" s="164">
        <f>IF(N1000="základní",J1000,0)</f>
        <v>0</v>
      </c>
      <c r="BF1000" s="164">
        <f>IF(N1000="snížená",J1000,0)</f>
        <v>0</v>
      </c>
      <c r="BG1000" s="164">
        <f>IF(N1000="zákl. přenesená",J1000,0)</f>
        <v>0</v>
      </c>
      <c r="BH1000" s="164">
        <f>IF(N1000="sníž. přenesená",J1000,0)</f>
        <v>0</v>
      </c>
      <c r="BI1000" s="164">
        <f>IF(N1000="nulová",J1000,0)</f>
        <v>0</v>
      </c>
      <c r="BJ1000" s="18" t="s">
        <v>83</v>
      </c>
      <c r="BK1000" s="164">
        <f>ROUND(I1000*H1000,2)</f>
        <v>0</v>
      </c>
      <c r="BL1000" s="18" t="s">
        <v>237</v>
      </c>
      <c r="BM1000" s="163" t="s">
        <v>1775</v>
      </c>
    </row>
    <row r="1001" spans="2:51" s="13" customFormat="1" ht="11.25">
      <c r="B1001" s="165"/>
      <c r="D1001" s="166" t="s">
        <v>167</v>
      </c>
      <c r="F1001" s="168" t="s">
        <v>1776</v>
      </c>
      <c r="H1001" s="169">
        <v>193.154</v>
      </c>
      <c r="I1001" s="170"/>
      <c r="L1001" s="165"/>
      <c r="M1001" s="171"/>
      <c r="N1001" s="172"/>
      <c r="O1001" s="172"/>
      <c r="P1001" s="172"/>
      <c r="Q1001" s="172"/>
      <c r="R1001" s="172"/>
      <c r="S1001" s="172"/>
      <c r="T1001" s="173"/>
      <c r="AT1001" s="167" t="s">
        <v>167</v>
      </c>
      <c r="AU1001" s="167" t="s">
        <v>85</v>
      </c>
      <c r="AV1001" s="13" t="s">
        <v>85</v>
      </c>
      <c r="AW1001" s="13" t="s">
        <v>3</v>
      </c>
      <c r="AX1001" s="13" t="s">
        <v>83</v>
      </c>
      <c r="AY1001" s="167" t="s">
        <v>159</v>
      </c>
    </row>
    <row r="1002" spans="1:65" s="2" customFormat="1" ht="33" customHeight="1">
      <c r="A1002" s="33"/>
      <c r="B1002" s="150"/>
      <c r="C1002" s="151" t="s">
        <v>1777</v>
      </c>
      <c r="D1002" s="151" t="s">
        <v>161</v>
      </c>
      <c r="E1002" s="152" t="s">
        <v>1778</v>
      </c>
      <c r="F1002" s="153" t="s">
        <v>1779</v>
      </c>
      <c r="G1002" s="154" t="s">
        <v>204</v>
      </c>
      <c r="H1002" s="155">
        <v>5.924</v>
      </c>
      <c r="I1002" s="156"/>
      <c r="J1002" s="157">
        <f>ROUND(I1002*H1002,2)</f>
        <v>0</v>
      </c>
      <c r="K1002" s="158"/>
      <c r="L1002" s="34"/>
      <c r="M1002" s="159" t="s">
        <v>1</v>
      </c>
      <c r="N1002" s="160" t="s">
        <v>41</v>
      </c>
      <c r="O1002" s="59"/>
      <c r="P1002" s="161">
        <f>O1002*H1002</f>
        <v>0</v>
      </c>
      <c r="Q1002" s="161">
        <v>0</v>
      </c>
      <c r="R1002" s="161">
        <f>Q1002*H1002</f>
        <v>0</v>
      </c>
      <c r="S1002" s="161">
        <v>0</v>
      </c>
      <c r="T1002" s="162">
        <f>S1002*H1002</f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63" t="s">
        <v>237</v>
      </c>
      <c r="AT1002" s="163" t="s">
        <v>161</v>
      </c>
      <c r="AU1002" s="163" t="s">
        <v>85</v>
      </c>
      <c r="AY1002" s="18" t="s">
        <v>159</v>
      </c>
      <c r="BE1002" s="164">
        <f>IF(N1002="základní",J1002,0)</f>
        <v>0</v>
      </c>
      <c r="BF1002" s="164">
        <f>IF(N1002="snížená",J1002,0)</f>
        <v>0</v>
      </c>
      <c r="BG1002" s="164">
        <f>IF(N1002="zákl. přenesená",J1002,0)</f>
        <v>0</v>
      </c>
      <c r="BH1002" s="164">
        <f>IF(N1002="sníž. přenesená",J1002,0)</f>
        <v>0</v>
      </c>
      <c r="BI1002" s="164">
        <f>IF(N1002="nulová",J1002,0)</f>
        <v>0</v>
      </c>
      <c r="BJ1002" s="18" t="s">
        <v>83</v>
      </c>
      <c r="BK1002" s="164">
        <f>ROUND(I1002*H1002,2)</f>
        <v>0</v>
      </c>
      <c r="BL1002" s="18" t="s">
        <v>237</v>
      </c>
      <c r="BM1002" s="163" t="s">
        <v>1780</v>
      </c>
    </row>
    <row r="1003" spans="2:63" s="12" customFormat="1" ht="22.9" customHeight="1">
      <c r="B1003" s="137"/>
      <c r="D1003" s="138" t="s">
        <v>75</v>
      </c>
      <c r="E1003" s="148" t="s">
        <v>1781</v>
      </c>
      <c r="F1003" s="148" t="s">
        <v>1782</v>
      </c>
      <c r="I1003" s="140"/>
      <c r="J1003" s="149">
        <f>BK1003</f>
        <v>0</v>
      </c>
      <c r="L1003" s="137"/>
      <c r="M1003" s="142"/>
      <c r="N1003" s="143"/>
      <c r="O1003" s="143"/>
      <c r="P1003" s="144">
        <f>SUM(P1004:P1038)</f>
        <v>0</v>
      </c>
      <c r="Q1003" s="143"/>
      <c r="R1003" s="144">
        <f>SUM(R1004:R1038)</f>
        <v>4.23891992</v>
      </c>
      <c r="S1003" s="143"/>
      <c r="T1003" s="145">
        <f>SUM(T1004:T1038)</f>
        <v>0</v>
      </c>
      <c r="AR1003" s="138" t="s">
        <v>85</v>
      </c>
      <c r="AT1003" s="146" t="s">
        <v>75</v>
      </c>
      <c r="AU1003" s="146" t="s">
        <v>83</v>
      </c>
      <c r="AY1003" s="138" t="s">
        <v>159</v>
      </c>
      <c r="BK1003" s="147">
        <f>SUM(BK1004:BK1038)</f>
        <v>0</v>
      </c>
    </row>
    <row r="1004" spans="1:65" s="2" customFormat="1" ht="24.2" customHeight="1">
      <c r="A1004" s="33"/>
      <c r="B1004" s="150"/>
      <c r="C1004" s="151" t="s">
        <v>1783</v>
      </c>
      <c r="D1004" s="151" t="s">
        <v>161</v>
      </c>
      <c r="E1004" s="152" t="s">
        <v>1784</v>
      </c>
      <c r="F1004" s="153" t="s">
        <v>1785</v>
      </c>
      <c r="G1004" s="154" t="s">
        <v>164</v>
      </c>
      <c r="H1004" s="155">
        <v>389.116</v>
      </c>
      <c r="I1004" s="156"/>
      <c r="J1004" s="157">
        <f>ROUND(I1004*H1004,2)</f>
        <v>0</v>
      </c>
      <c r="K1004" s="158"/>
      <c r="L1004" s="34"/>
      <c r="M1004" s="159" t="s">
        <v>1</v>
      </c>
      <c r="N1004" s="160" t="s">
        <v>41</v>
      </c>
      <c r="O1004" s="59"/>
      <c r="P1004" s="161">
        <f>O1004*H1004</f>
        <v>0</v>
      </c>
      <c r="Q1004" s="161">
        <v>0</v>
      </c>
      <c r="R1004" s="161">
        <f>Q1004*H1004</f>
        <v>0</v>
      </c>
      <c r="S1004" s="161">
        <v>0</v>
      </c>
      <c r="T1004" s="162">
        <f>S1004*H1004</f>
        <v>0</v>
      </c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R1004" s="163" t="s">
        <v>237</v>
      </c>
      <c r="AT1004" s="163" t="s">
        <v>161</v>
      </c>
      <c r="AU1004" s="163" t="s">
        <v>85</v>
      </c>
      <c r="AY1004" s="18" t="s">
        <v>159</v>
      </c>
      <c r="BE1004" s="164">
        <f>IF(N1004="základní",J1004,0)</f>
        <v>0</v>
      </c>
      <c r="BF1004" s="164">
        <f>IF(N1004="snížená",J1004,0)</f>
        <v>0</v>
      </c>
      <c r="BG1004" s="164">
        <f>IF(N1004="zákl. přenesená",J1004,0)</f>
        <v>0</v>
      </c>
      <c r="BH1004" s="164">
        <f>IF(N1004="sníž. přenesená",J1004,0)</f>
        <v>0</v>
      </c>
      <c r="BI1004" s="164">
        <f>IF(N1004="nulová",J1004,0)</f>
        <v>0</v>
      </c>
      <c r="BJ1004" s="18" t="s">
        <v>83</v>
      </c>
      <c r="BK1004" s="164">
        <f>ROUND(I1004*H1004,2)</f>
        <v>0</v>
      </c>
      <c r="BL1004" s="18" t="s">
        <v>237</v>
      </c>
      <c r="BM1004" s="163" t="s">
        <v>1786</v>
      </c>
    </row>
    <row r="1005" spans="2:51" s="13" customFormat="1" ht="11.25">
      <c r="B1005" s="165"/>
      <c r="D1005" s="166" t="s">
        <v>167</v>
      </c>
      <c r="E1005" s="167" t="s">
        <v>1</v>
      </c>
      <c r="F1005" s="168" t="s">
        <v>1787</v>
      </c>
      <c r="H1005" s="169">
        <v>200.574</v>
      </c>
      <c r="I1005" s="170"/>
      <c r="L1005" s="165"/>
      <c r="M1005" s="171"/>
      <c r="N1005" s="172"/>
      <c r="O1005" s="172"/>
      <c r="P1005" s="172"/>
      <c r="Q1005" s="172"/>
      <c r="R1005" s="172"/>
      <c r="S1005" s="172"/>
      <c r="T1005" s="173"/>
      <c r="AT1005" s="167" t="s">
        <v>167</v>
      </c>
      <c r="AU1005" s="167" t="s">
        <v>85</v>
      </c>
      <c r="AV1005" s="13" t="s">
        <v>85</v>
      </c>
      <c r="AW1005" s="13" t="s">
        <v>32</v>
      </c>
      <c r="AX1005" s="13" t="s">
        <v>76</v>
      </c>
      <c r="AY1005" s="167" t="s">
        <v>159</v>
      </c>
    </row>
    <row r="1006" spans="2:51" s="13" customFormat="1" ht="11.25">
      <c r="B1006" s="165"/>
      <c r="D1006" s="166" t="s">
        <v>167</v>
      </c>
      <c r="E1006" s="167" t="s">
        <v>1</v>
      </c>
      <c r="F1006" s="168" t="s">
        <v>1788</v>
      </c>
      <c r="H1006" s="169">
        <v>176.127</v>
      </c>
      <c r="I1006" s="170"/>
      <c r="L1006" s="165"/>
      <c r="M1006" s="171"/>
      <c r="N1006" s="172"/>
      <c r="O1006" s="172"/>
      <c r="P1006" s="172"/>
      <c r="Q1006" s="172"/>
      <c r="R1006" s="172"/>
      <c r="S1006" s="172"/>
      <c r="T1006" s="173"/>
      <c r="AT1006" s="167" t="s">
        <v>167</v>
      </c>
      <c r="AU1006" s="167" t="s">
        <v>85</v>
      </c>
      <c r="AV1006" s="13" t="s">
        <v>85</v>
      </c>
      <c r="AW1006" s="13" t="s">
        <v>32</v>
      </c>
      <c r="AX1006" s="13" t="s">
        <v>76</v>
      </c>
      <c r="AY1006" s="167" t="s">
        <v>159</v>
      </c>
    </row>
    <row r="1007" spans="2:51" s="13" customFormat="1" ht="11.25">
      <c r="B1007" s="165"/>
      <c r="D1007" s="166" t="s">
        <v>167</v>
      </c>
      <c r="E1007" s="167" t="s">
        <v>1</v>
      </c>
      <c r="F1007" s="168" t="s">
        <v>1789</v>
      </c>
      <c r="H1007" s="169">
        <v>12.415</v>
      </c>
      <c r="I1007" s="170"/>
      <c r="L1007" s="165"/>
      <c r="M1007" s="171"/>
      <c r="N1007" s="172"/>
      <c r="O1007" s="172"/>
      <c r="P1007" s="172"/>
      <c r="Q1007" s="172"/>
      <c r="R1007" s="172"/>
      <c r="S1007" s="172"/>
      <c r="T1007" s="173"/>
      <c r="AT1007" s="167" t="s">
        <v>167</v>
      </c>
      <c r="AU1007" s="167" t="s">
        <v>85</v>
      </c>
      <c r="AV1007" s="13" t="s">
        <v>85</v>
      </c>
      <c r="AW1007" s="13" t="s">
        <v>32</v>
      </c>
      <c r="AX1007" s="13" t="s">
        <v>76</v>
      </c>
      <c r="AY1007" s="167" t="s">
        <v>159</v>
      </c>
    </row>
    <row r="1008" spans="2:51" s="14" customFormat="1" ht="11.25">
      <c r="B1008" s="174"/>
      <c r="D1008" s="166" t="s">
        <v>167</v>
      </c>
      <c r="E1008" s="175" t="s">
        <v>1</v>
      </c>
      <c r="F1008" s="176" t="s">
        <v>227</v>
      </c>
      <c r="H1008" s="177">
        <v>389.11600000000004</v>
      </c>
      <c r="I1008" s="178"/>
      <c r="L1008" s="174"/>
      <c r="M1008" s="179"/>
      <c r="N1008" s="180"/>
      <c r="O1008" s="180"/>
      <c r="P1008" s="180"/>
      <c r="Q1008" s="180"/>
      <c r="R1008" s="180"/>
      <c r="S1008" s="180"/>
      <c r="T1008" s="181"/>
      <c r="AT1008" s="175" t="s">
        <v>167</v>
      </c>
      <c r="AU1008" s="175" t="s">
        <v>85</v>
      </c>
      <c r="AV1008" s="14" t="s">
        <v>165</v>
      </c>
      <c r="AW1008" s="14" t="s">
        <v>32</v>
      </c>
      <c r="AX1008" s="14" t="s">
        <v>83</v>
      </c>
      <c r="AY1008" s="175" t="s">
        <v>159</v>
      </c>
    </row>
    <row r="1009" spans="1:65" s="2" customFormat="1" ht="16.5" customHeight="1">
      <c r="A1009" s="33"/>
      <c r="B1009" s="150"/>
      <c r="C1009" s="191" t="s">
        <v>1790</v>
      </c>
      <c r="D1009" s="191" t="s">
        <v>581</v>
      </c>
      <c r="E1009" s="192" t="s">
        <v>1746</v>
      </c>
      <c r="F1009" s="193" t="s">
        <v>1747</v>
      </c>
      <c r="G1009" s="194" t="s">
        <v>204</v>
      </c>
      <c r="H1009" s="195">
        <v>0.125</v>
      </c>
      <c r="I1009" s="196"/>
      <c r="J1009" s="197">
        <f>ROUND(I1009*H1009,2)</f>
        <v>0</v>
      </c>
      <c r="K1009" s="198"/>
      <c r="L1009" s="199"/>
      <c r="M1009" s="200" t="s">
        <v>1</v>
      </c>
      <c r="N1009" s="201" t="s">
        <v>41</v>
      </c>
      <c r="O1009" s="59"/>
      <c r="P1009" s="161">
        <f>O1009*H1009</f>
        <v>0</v>
      </c>
      <c r="Q1009" s="161">
        <v>1</v>
      </c>
      <c r="R1009" s="161">
        <f>Q1009*H1009</f>
        <v>0.125</v>
      </c>
      <c r="S1009" s="161">
        <v>0</v>
      </c>
      <c r="T1009" s="162">
        <f>S1009*H1009</f>
        <v>0</v>
      </c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R1009" s="163" t="s">
        <v>327</v>
      </c>
      <c r="AT1009" s="163" t="s">
        <v>581</v>
      </c>
      <c r="AU1009" s="163" t="s">
        <v>85</v>
      </c>
      <c r="AY1009" s="18" t="s">
        <v>159</v>
      </c>
      <c r="BE1009" s="164">
        <f>IF(N1009="základní",J1009,0)</f>
        <v>0</v>
      </c>
      <c r="BF1009" s="164">
        <f>IF(N1009="snížená",J1009,0)</f>
        <v>0</v>
      </c>
      <c r="BG1009" s="164">
        <f>IF(N1009="zákl. přenesená",J1009,0)</f>
        <v>0</v>
      </c>
      <c r="BH1009" s="164">
        <f>IF(N1009="sníž. přenesená",J1009,0)</f>
        <v>0</v>
      </c>
      <c r="BI1009" s="164">
        <f>IF(N1009="nulová",J1009,0)</f>
        <v>0</v>
      </c>
      <c r="BJ1009" s="18" t="s">
        <v>83</v>
      </c>
      <c r="BK1009" s="164">
        <f>ROUND(I1009*H1009,2)</f>
        <v>0</v>
      </c>
      <c r="BL1009" s="18" t="s">
        <v>237</v>
      </c>
      <c r="BM1009" s="163" t="s">
        <v>1791</v>
      </c>
    </row>
    <row r="1010" spans="2:51" s="13" customFormat="1" ht="11.25">
      <c r="B1010" s="165"/>
      <c r="D1010" s="166" t="s">
        <v>167</v>
      </c>
      <c r="F1010" s="168" t="s">
        <v>1792</v>
      </c>
      <c r="H1010" s="169">
        <v>0.125</v>
      </c>
      <c r="I1010" s="170"/>
      <c r="L1010" s="165"/>
      <c r="M1010" s="171"/>
      <c r="N1010" s="172"/>
      <c r="O1010" s="172"/>
      <c r="P1010" s="172"/>
      <c r="Q1010" s="172"/>
      <c r="R1010" s="172"/>
      <c r="S1010" s="172"/>
      <c r="T1010" s="173"/>
      <c r="AT1010" s="167" t="s">
        <v>167</v>
      </c>
      <c r="AU1010" s="167" t="s">
        <v>85</v>
      </c>
      <c r="AV1010" s="13" t="s">
        <v>85</v>
      </c>
      <c r="AW1010" s="13" t="s">
        <v>3</v>
      </c>
      <c r="AX1010" s="13" t="s">
        <v>83</v>
      </c>
      <c r="AY1010" s="167" t="s">
        <v>159</v>
      </c>
    </row>
    <row r="1011" spans="1:65" s="2" customFormat="1" ht="24.2" customHeight="1">
      <c r="A1011" s="33"/>
      <c r="B1011" s="150"/>
      <c r="C1011" s="151" t="s">
        <v>1793</v>
      </c>
      <c r="D1011" s="151" t="s">
        <v>161</v>
      </c>
      <c r="E1011" s="152" t="s">
        <v>1794</v>
      </c>
      <c r="F1011" s="153" t="s">
        <v>1795</v>
      </c>
      <c r="G1011" s="154" t="s">
        <v>164</v>
      </c>
      <c r="H1011" s="155">
        <v>454.544</v>
      </c>
      <c r="I1011" s="156"/>
      <c r="J1011" s="157">
        <f>ROUND(I1011*H1011,2)</f>
        <v>0</v>
      </c>
      <c r="K1011" s="158"/>
      <c r="L1011" s="34"/>
      <c r="M1011" s="159" t="s">
        <v>1</v>
      </c>
      <c r="N1011" s="160" t="s">
        <v>41</v>
      </c>
      <c r="O1011" s="59"/>
      <c r="P1011" s="161">
        <f>O1011*H1011</f>
        <v>0</v>
      </c>
      <c r="Q1011" s="161">
        <v>0.00088</v>
      </c>
      <c r="R1011" s="161">
        <f>Q1011*H1011</f>
        <v>0.39999872</v>
      </c>
      <c r="S1011" s="161">
        <v>0</v>
      </c>
      <c r="T1011" s="162">
        <f>S1011*H1011</f>
        <v>0</v>
      </c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R1011" s="163" t="s">
        <v>237</v>
      </c>
      <c r="AT1011" s="163" t="s">
        <v>161</v>
      </c>
      <c r="AU1011" s="163" t="s">
        <v>85</v>
      </c>
      <c r="AY1011" s="18" t="s">
        <v>159</v>
      </c>
      <c r="BE1011" s="164">
        <f>IF(N1011="základní",J1011,0)</f>
        <v>0</v>
      </c>
      <c r="BF1011" s="164">
        <f>IF(N1011="snížená",J1011,0)</f>
        <v>0</v>
      </c>
      <c r="BG1011" s="164">
        <f>IF(N1011="zákl. přenesená",J1011,0)</f>
        <v>0</v>
      </c>
      <c r="BH1011" s="164">
        <f>IF(N1011="sníž. přenesená",J1011,0)</f>
        <v>0</v>
      </c>
      <c r="BI1011" s="164">
        <f>IF(N1011="nulová",J1011,0)</f>
        <v>0</v>
      </c>
      <c r="BJ1011" s="18" t="s">
        <v>83</v>
      </c>
      <c r="BK1011" s="164">
        <f>ROUND(I1011*H1011,2)</f>
        <v>0</v>
      </c>
      <c r="BL1011" s="18" t="s">
        <v>237</v>
      </c>
      <c r="BM1011" s="163" t="s">
        <v>1796</v>
      </c>
    </row>
    <row r="1012" spans="2:51" s="13" customFormat="1" ht="22.5">
      <c r="B1012" s="165"/>
      <c r="D1012" s="166" t="s">
        <v>167</v>
      </c>
      <c r="E1012" s="167" t="s">
        <v>1</v>
      </c>
      <c r="F1012" s="168" t="s">
        <v>1797</v>
      </c>
      <c r="H1012" s="169">
        <v>229.973</v>
      </c>
      <c r="I1012" s="170"/>
      <c r="L1012" s="165"/>
      <c r="M1012" s="171"/>
      <c r="N1012" s="172"/>
      <c r="O1012" s="172"/>
      <c r="P1012" s="172"/>
      <c r="Q1012" s="172"/>
      <c r="R1012" s="172"/>
      <c r="S1012" s="172"/>
      <c r="T1012" s="173"/>
      <c r="AT1012" s="167" t="s">
        <v>167</v>
      </c>
      <c r="AU1012" s="167" t="s">
        <v>85</v>
      </c>
      <c r="AV1012" s="13" t="s">
        <v>85</v>
      </c>
      <c r="AW1012" s="13" t="s">
        <v>32</v>
      </c>
      <c r="AX1012" s="13" t="s">
        <v>76</v>
      </c>
      <c r="AY1012" s="167" t="s">
        <v>159</v>
      </c>
    </row>
    <row r="1013" spans="2:51" s="13" customFormat="1" ht="22.5">
      <c r="B1013" s="165"/>
      <c r="D1013" s="166" t="s">
        <v>167</v>
      </c>
      <c r="E1013" s="167" t="s">
        <v>1</v>
      </c>
      <c r="F1013" s="168" t="s">
        <v>1798</v>
      </c>
      <c r="H1013" s="169">
        <v>212.156</v>
      </c>
      <c r="I1013" s="170"/>
      <c r="L1013" s="165"/>
      <c r="M1013" s="171"/>
      <c r="N1013" s="172"/>
      <c r="O1013" s="172"/>
      <c r="P1013" s="172"/>
      <c r="Q1013" s="172"/>
      <c r="R1013" s="172"/>
      <c r="S1013" s="172"/>
      <c r="T1013" s="173"/>
      <c r="AT1013" s="167" t="s">
        <v>167</v>
      </c>
      <c r="AU1013" s="167" t="s">
        <v>85</v>
      </c>
      <c r="AV1013" s="13" t="s">
        <v>85</v>
      </c>
      <c r="AW1013" s="13" t="s">
        <v>32</v>
      </c>
      <c r="AX1013" s="13" t="s">
        <v>76</v>
      </c>
      <c r="AY1013" s="167" t="s">
        <v>159</v>
      </c>
    </row>
    <row r="1014" spans="2:51" s="13" customFormat="1" ht="11.25">
      <c r="B1014" s="165"/>
      <c r="D1014" s="166" t="s">
        <v>167</v>
      </c>
      <c r="E1014" s="167" t="s">
        <v>1</v>
      </c>
      <c r="F1014" s="168" t="s">
        <v>1789</v>
      </c>
      <c r="H1014" s="169">
        <v>12.415</v>
      </c>
      <c r="I1014" s="170"/>
      <c r="L1014" s="165"/>
      <c r="M1014" s="171"/>
      <c r="N1014" s="172"/>
      <c r="O1014" s="172"/>
      <c r="P1014" s="172"/>
      <c r="Q1014" s="172"/>
      <c r="R1014" s="172"/>
      <c r="S1014" s="172"/>
      <c r="T1014" s="173"/>
      <c r="AT1014" s="167" t="s">
        <v>167</v>
      </c>
      <c r="AU1014" s="167" t="s">
        <v>85</v>
      </c>
      <c r="AV1014" s="13" t="s">
        <v>85</v>
      </c>
      <c r="AW1014" s="13" t="s">
        <v>32</v>
      </c>
      <c r="AX1014" s="13" t="s">
        <v>76</v>
      </c>
      <c r="AY1014" s="167" t="s">
        <v>159</v>
      </c>
    </row>
    <row r="1015" spans="2:51" s="14" customFormat="1" ht="11.25">
      <c r="B1015" s="174"/>
      <c r="D1015" s="166" t="s">
        <v>167</v>
      </c>
      <c r="E1015" s="175" t="s">
        <v>1</v>
      </c>
      <c r="F1015" s="176" t="s">
        <v>227</v>
      </c>
      <c r="H1015" s="177">
        <v>454.54400000000004</v>
      </c>
      <c r="I1015" s="178"/>
      <c r="L1015" s="174"/>
      <c r="M1015" s="179"/>
      <c r="N1015" s="180"/>
      <c r="O1015" s="180"/>
      <c r="P1015" s="180"/>
      <c r="Q1015" s="180"/>
      <c r="R1015" s="180"/>
      <c r="S1015" s="180"/>
      <c r="T1015" s="181"/>
      <c r="AT1015" s="175" t="s">
        <v>167</v>
      </c>
      <c r="AU1015" s="175" t="s">
        <v>85</v>
      </c>
      <c r="AV1015" s="14" t="s">
        <v>165</v>
      </c>
      <c r="AW1015" s="14" t="s">
        <v>32</v>
      </c>
      <c r="AX1015" s="14" t="s">
        <v>83</v>
      </c>
      <c r="AY1015" s="175" t="s">
        <v>159</v>
      </c>
    </row>
    <row r="1016" spans="1:65" s="2" customFormat="1" ht="49.15" customHeight="1">
      <c r="A1016" s="33"/>
      <c r="B1016" s="150"/>
      <c r="C1016" s="191" t="s">
        <v>1799</v>
      </c>
      <c r="D1016" s="191" t="s">
        <v>581</v>
      </c>
      <c r="E1016" s="192" t="s">
        <v>1764</v>
      </c>
      <c r="F1016" s="193" t="s">
        <v>1765</v>
      </c>
      <c r="G1016" s="194" t="s">
        <v>164</v>
      </c>
      <c r="H1016" s="195">
        <v>499.998</v>
      </c>
      <c r="I1016" s="196"/>
      <c r="J1016" s="197">
        <f>ROUND(I1016*H1016,2)</f>
        <v>0</v>
      </c>
      <c r="K1016" s="198"/>
      <c r="L1016" s="199"/>
      <c r="M1016" s="200" t="s">
        <v>1</v>
      </c>
      <c r="N1016" s="201" t="s">
        <v>41</v>
      </c>
      <c r="O1016" s="59"/>
      <c r="P1016" s="161">
        <f>O1016*H1016</f>
        <v>0</v>
      </c>
      <c r="Q1016" s="161">
        <v>0.0048</v>
      </c>
      <c r="R1016" s="161">
        <f>Q1016*H1016</f>
        <v>2.3999903999999996</v>
      </c>
      <c r="S1016" s="161">
        <v>0</v>
      </c>
      <c r="T1016" s="162">
        <f>S1016*H1016</f>
        <v>0</v>
      </c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R1016" s="163" t="s">
        <v>327</v>
      </c>
      <c r="AT1016" s="163" t="s">
        <v>581</v>
      </c>
      <c r="AU1016" s="163" t="s">
        <v>85</v>
      </c>
      <c r="AY1016" s="18" t="s">
        <v>159</v>
      </c>
      <c r="BE1016" s="164">
        <f>IF(N1016="základní",J1016,0)</f>
        <v>0</v>
      </c>
      <c r="BF1016" s="164">
        <f>IF(N1016="snížená",J1016,0)</f>
        <v>0</v>
      </c>
      <c r="BG1016" s="164">
        <f>IF(N1016="zákl. přenesená",J1016,0)</f>
        <v>0</v>
      </c>
      <c r="BH1016" s="164">
        <f>IF(N1016="sníž. přenesená",J1016,0)</f>
        <v>0</v>
      </c>
      <c r="BI1016" s="164">
        <f>IF(N1016="nulová",J1016,0)</f>
        <v>0</v>
      </c>
      <c r="BJ1016" s="18" t="s">
        <v>83</v>
      </c>
      <c r="BK1016" s="164">
        <f>ROUND(I1016*H1016,2)</f>
        <v>0</v>
      </c>
      <c r="BL1016" s="18" t="s">
        <v>237</v>
      </c>
      <c r="BM1016" s="163" t="s">
        <v>1800</v>
      </c>
    </row>
    <row r="1017" spans="2:51" s="13" customFormat="1" ht="11.25">
      <c r="B1017" s="165"/>
      <c r="D1017" s="166" t="s">
        <v>167</v>
      </c>
      <c r="F1017" s="168" t="s">
        <v>1801</v>
      </c>
      <c r="H1017" s="169">
        <v>499.998</v>
      </c>
      <c r="I1017" s="170"/>
      <c r="L1017" s="165"/>
      <c r="M1017" s="171"/>
      <c r="N1017" s="172"/>
      <c r="O1017" s="172"/>
      <c r="P1017" s="172"/>
      <c r="Q1017" s="172"/>
      <c r="R1017" s="172"/>
      <c r="S1017" s="172"/>
      <c r="T1017" s="173"/>
      <c r="AT1017" s="167" t="s">
        <v>167</v>
      </c>
      <c r="AU1017" s="167" t="s">
        <v>85</v>
      </c>
      <c r="AV1017" s="13" t="s">
        <v>85</v>
      </c>
      <c r="AW1017" s="13" t="s">
        <v>3</v>
      </c>
      <c r="AX1017" s="13" t="s">
        <v>83</v>
      </c>
      <c r="AY1017" s="167" t="s">
        <v>159</v>
      </c>
    </row>
    <row r="1018" spans="1:65" s="2" customFormat="1" ht="37.9" customHeight="1">
      <c r="A1018" s="33"/>
      <c r="B1018" s="150"/>
      <c r="C1018" s="151" t="s">
        <v>1802</v>
      </c>
      <c r="D1018" s="151" t="s">
        <v>161</v>
      </c>
      <c r="E1018" s="152" t="s">
        <v>1803</v>
      </c>
      <c r="F1018" s="153" t="s">
        <v>1804</v>
      </c>
      <c r="G1018" s="154" t="s">
        <v>190</v>
      </c>
      <c r="H1018" s="155">
        <v>125.23</v>
      </c>
      <c r="I1018" s="156"/>
      <c r="J1018" s="157">
        <f>ROUND(I1018*H1018,2)</f>
        <v>0</v>
      </c>
      <c r="K1018" s="158"/>
      <c r="L1018" s="34"/>
      <c r="M1018" s="159" t="s">
        <v>1</v>
      </c>
      <c r="N1018" s="160" t="s">
        <v>41</v>
      </c>
      <c r="O1018" s="59"/>
      <c r="P1018" s="161">
        <f>O1018*H1018</f>
        <v>0</v>
      </c>
      <c r="Q1018" s="161">
        <v>0.0006</v>
      </c>
      <c r="R1018" s="161">
        <f>Q1018*H1018</f>
        <v>0.075138</v>
      </c>
      <c r="S1018" s="161">
        <v>0</v>
      </c>
      <c r="T1018" s="162">
        <f>S1018*H1018</f>
        <v>0</v>
      </c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R1018" s="163" t="s">
        <v>237</v>
      </c>
      <c r="AT1018" s="163" t="s">
        <v>161</v>
      </c>
      <c r="AU1018" s="163" t="s">
        <v>85</v>
      </c>
      <c r="AY1018" s="18" t="s">
        <v>159</v>
      </c>
      <c r="BE1018" s="164">
        <f>IF(N1018="základní",J1018,0)</f>
        <v>0</v>
      </c>
      <c r="BF1018" s="164">
        <f>IF(N1018="snížená",J1018,0)</f>
        <v>0</v>
      </c>
      <c r="BG1018" s="164">
        <f>IF(N1018="zákl. přenesená",J1018,0)</f>
        <v>0</v>
      </c>
      <c r="BH1018" s="164">
        <f>IF(N1018="sníž. přenesená",J1018,0)</f>
        <v>0</v>
      </c>
      <c r="BI1018" s="164">
        <f>IF(N1018="nulová",J1018,0)</f>
        <v>0</v>
      </c>
      <c r="BJ1018" s="18" t="s">
        <v>83</v>
      </c>
      <c r="BK1018" s="164">
        <f>ROUND(I1018*H1018,2)</f>
        <v>0</v>
      </c>
      <c r="BL1018" s="18" t="s">
        <v>237</v>
      </c>
      <c r="BM1018" s="163" t="s">
        <v>1805</v>
      </c>
    </row>
    <row r="1019" spans="2:51" s="13" customFormat="1" ht="11.25">
      <c r="B1019" s="165"/>
      <c r="D1019" s="166" t="s">
        <v>167</v>
      </c>
      <c r="E1019" s="167" t="s">
        <v>1</v>
      </c>
      <c r="F1019" s="168" t="s">
        <v>1806</v>
      </c>
      <c r="H1019" s="169">
        <v>125.23</v>
      </c>
      <c r="I1019" s="170"/>
      <c r="L1019" s="165"/>
      <c r="M1019" s="171"/>
      <c r="N1019" s="172"/>
      <c r="O1019" s="172"/>
      <c r="P1019" s="172"/>
      <c r="Q1019" s="172"/>
      <c r="R1019" s="172"/>
      <c r="S1019" s="172"/>
      <c r="T1019" s="173"/>
      <c r="AT1019" s="167" t="s">
        <v>167</v>
      </c>
      <c r="AU1019" s="167" t="s">
        <v>85</v>
      </c>
      <c r="AV1019" s="13" t="s">
        <v>85</v>
      </c>
      <c r="AW1019" s="13" t="s">
        <v>32</v>
      </c>
      <c r="AX1019" s="13" t="s">
        <v>83</v>
      </c>
      <c r="AY1019" s="167" t="s">
        <v>159</v>
      </c>
    </row>
    <row r="1020" spans="1:65" s="2" customFormat="1" ht="37.9" customHeight="1">
      <c r="A1020" s="33"/>
      <c r="B1020" s="150"/>
      <c r="C1020" s="151" t="s">
        <v>1807</v>
      </c>
      <c r="D1020" s="151" t="s">
        <v>161</v>
      </c>
      <c r="E1020" s="152" t="s">
        <v>1808</v>
      </c>
      <c r="F1020" s="153" t="s">
        <v>1809</v>
      </c>
      <c r="G1020" s="154" t="s">
        <v>190</v>
      </c>
      <c r="H1020" s="155">
        <v>77.58</v>
      </c>
      <c r="I1020" s="156"/>
      <c r="J1020" s="157">
        <f>ROUND(I1020*H1020,2)</f>
        <v>0</v>
      </c>
      <c r="K1020" s="158"/>
      <c r="L1020" s="34"/>
      <c r="M1020" s="159" t="s">
        <v>1</v>
      </c>
      <c r="N1020" s="160" t="s">
        <v>41</v>
      </c>
      <c r="O1020" s="59"/>
      <c r="P1020" s="161">
        <f>O1020*H1020</f>
        <v>0</v>
      </c>
      <c r="Q1020" s="161">
        <v>0.0006</v>
      </c>
      <c r="R1020" s="161">
        <f>Q1020*H1020</f>
        <v>0.04654799999999999</v>
      </c>
      <c r="S1020" s="161">
        <v>0</v>
      </c>
      <c r="T1020" s="162">
        <f>S1020*H1020</f>
        <v>0</v>
      </c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R1020" s="163" t="s">
        <v>237</v>
      </c>
      <c r="AT1020" s="163" t="s">
        <v>161</v>
      </c>
      <c r="AU1020" s="163" t="s">
        <v>85</v>
      </c>
      <c r="AY1020" s="18" t="s">
        <v>159</v>
      </c>
      <c r="BE1020" s="164">
        <f>IF(N1020="základní",J1020,0)</f>
        <v>0</v>
      </c>
      <c r="BF1020" s="164">
        <f>IF(N1020="snížená",J1020,0)</f>
        <v>0</v>
      </c>
      <c r="BG1020" s="164">
        <f>IF(N1020="zákl. přenesená",J1020,0)</f>
        <v>0</v>
      </c>
      <c r="BH1020" s="164">
        <f>IF(N1020="sníž. přenesená",J1020,0)</f>
        <v>0</v>
      </c>
      <c r="BI1020" s="164">
        <f>IF(N1020="nulová",J1020,0)</f>
        <v>0</v>
      </c>
      <c r="BJ1020" s="18" t="s">
        <v>83</v>
      </c>
      <c r="BK1020" s="164">
        <f>ROUND(I1020*H1020,2)</f>
        <v>0</v>
      </c>
      <c r="BL1020" s="18" t="s">
        <v>237</v>
      </c>
      <c r="BM1020" s="163" t="s">
        <v>1810</v>
      </c>
    </row>
    <row r="1021" spans="2:51" s="13" customFormat="1" ht="11.25">
      <c r="B1021" s="165"/>
      <c r="D1021" s="166" t="s">
        <v>167</v>
      </c>
      <c r="E1021" s="167" t="s">
        <v>1</v>
      </c>
      <c r="F1021" s="168" t="s">
        <v>1811</v>
      </c>
      <c r="H1021" s="169">
        <v>77.58</v>
      </c>
      <c r="I1021" s="170"/>
      <c r="L1021" s="165"/>
      <c r="M1021" s="171"/>
      <c r="N1021" s="172"/>
      <c r="O1021" s="172"/>
      <c r="P1021" s="172"/>
      <c r="Q1021" s="172"/>
      <c r="R1021" s="172"/>
      <c r="S1021" s="172"/>
      <c r="T1021" s="173"/>
      <c r="AT1021" s="167" t="s">
        <v>167</v>
      </c>
      <c r="AU1021" s="167" t="s">
        <v>85</v>
      </c>
      <c r="AV1021" s="13" t="s">
        <v>85</v>
      </c>
      <c r="AW1021" s="13" t="s">
        <v>32</v>
      </c>
      <c r="AX1021" s="13" t="s">
        <v>83</v>
      </c>
      <c r="AY1021" s="167" t="s">
        <v>159</v>
      </c>
    </row>
    <row r="1022" spans="1:65" s="2" customFormat="1" ht="37.9" customHeight="1">
      <c r="A1022" s="33"/>
      <c r="B1022" s="150"/>
      <c r="C1022" s="151" t="s">
        <v>1812</v>
      </c>
      <c r="D1022" s="151" t="s">
        <v>161</v>
      </c>
      <c r="E1022" s="152" t="s">
        <v>1813</v>
      </c>
      <c r="F1022" s="153" t="s">
        <v>1814</v>
      </c>
      <c r="G1022" s="154" t="s">
        <v>190</v>
      </c>
      <c r="H1022" s="155">
        <v>49.42</v>
      </c>
      <c r="I1022" s="156"/>
      <c r="J1022" s="157">
        <f>ROUND(I1022*H1022,2)</f>
        <v>0</v>
      </c>
      <c r="K1022" s="158"/>
      <c r="L1022" s="34"/>
      <c r="M1022" s="159" t="s">
        <v>1</v>
      </c>
      <c r="N1022" s="160" t="s">
        <v>41</v>
      </c>
      <c r="O1022" s="59"/>
      <c r="P1022" s="161">
        <f>O1022*H1022</f>
        <v>0</v>
      </c>
      <c r="Q1022" s="161">
        <v>0.00043</v>
      </c>
      <c r="R1022" s="161">
        <f>Q1022*H1022</f>
        <v>0.0212506</v>
      </c>
      <c r="S1022" s="161">
        <v>0</v>
      </c>
      <c r="T1022" s="162">
        <f>S1022*H1022</f>
        <v>0</v>
      </c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R1022" s="163" t="s">
        <v>237</v>
      </c>
      <c r="AT1022" s="163" t="s">
        <v>161</v>
      </c>
      <c r="AU1022" s="163" t="s">
        <v>85</v>
      </c>
      <c r="AY1022" s="18" t="s">
        <v>159</v>
      </c>
      <c r="BE1022" s="164">
        <f>IF(N1022="základní",J1022,0)</f>
        <v>0</v>
      </c>
      <c r="BF1022" s="164">
        <f>IF(N1022="snížená",J1022,0)</f>
        <v>0</v>
      </c>
      <c r="BG1022" s="164">
        <f>IF(N1022="zákl. přenesená",J1022,0)</f>
        <v>0</v>
      </c>
      <c r="BH1022" s="164">
        <f>IF(N1022="sníž. přenesená",J1022,0)</f>
        <v>0</v>
      </c>
      <c r="BI1022" s="164">
        <f>IF(N1022="nulová",J1022,0)</f>
        <v>0</v>
      </c>
      <c r="BJ1022" s="18" t="s">
        <v>83</v>
      </c>
      <c r="BK1022" s="164">
        <f>ROUND(I1022*H1022,2)</f>
        <v>0</v>
      </c>
      <c r="BL1022" s="18" t="s">
        <v>237</v>
      </c>
      <c r="BM1022" s="163" t="s">
        <v>1815</v>
      </c>
    </row>
    <row r="1023" spans="2:51" s="13" customFormat="1" ht="11.25">
      <c r="B1023" s="165"/>
      <c r="D1023" s="166" t="s">
        <v>167</v>
      </c>
      <c r="E1023" s="167" t="s">
        <v>1</v>
      </c>
      <c r="F1023" s="168" t="s">
        <v>1816</v>
      </c>
      <c r="H1023" s="169">
        <v>49.42</v>
      </c>
      <c r="I1023" s="170"/>
      <c r="L1023" s="165"/>
      <c r="M1023" s="171"/>
      <c r="N1023" s="172"/>
      <c r="O1023" s="172"/>
      <c r="P1023" s="172"/>
      <c r="Q1023" s="172"/>
      <c r="R1023" s="172"/>
      <c r="S1023" s="172"/>
      <c r="T1023" s="173"/>
      <c r="AT1023" s="167" t="s">
        <v>167</v>
      </c>
      <c r="AU1023" s="167" t="s">
        <v>85</v>
      </c>
      <c r="AV1023" s="13" t="s">
        <v>85</v>
      </c>
      <c r="AW1023" s="13" t="s">
        <v>32</v>
      </c>
      <c r="AX1023" s="13" t="s">
        <v>83</v>
      </c>
      <c r="AY1023" s="167" t="s">
        <v>159</v>
      </c>
    </row>
    <row r="1024" spans="1:65" s="2" customFormat="1" ht="37.9" customHeight="1">
      <c r="A1024" s="33"/>
      <c r="B1024" s="150"/>
      <c r="C1024" s="151" t="s">
        <v>1817</v>
      </c>
      <c r="D1024" s="151" t="s">
        <v>161</v>
      </c>
      <c r="E1024" s="152" t="s">
        <v>1818</v>
      </c>
      <c r="F1024" s="153" t="s">
        <v>1819</v>
      </c>
      <c r="G1024" s="154" t="s">
        <v>164</v>
      </c>
      <c r="H1024" s="155">
        <v>478.265</v>
      </c>
      <c r="I1024" s="156"/>
      <c r="J1024" s="157">
        <f>ROUND(I1024*H1024,2)</f>
        <v>0</v>
      </c>
      <c r="K1024" s="158"/>
      <c r="L1024" s="34"/>
      <c r="M1024" s="159" t="s">
        <v>1</v>
      </c>
      <c r="N1024" s="160" t="s">
        <v>41</v>
      </c>
      <c r="O1024" s="59"/>
      <c r="P1024" s="161">
        <f>O1024*H1024</f>
        <v>0</v>
      </c>
      <c r="Q1024" s="161">
        <v>0.00014</v>
      </c>
      <c r="R1024" s="161">
        <f>Q1024*H1024</f>
        <v>0.06695709999999999</v>
      </c>
      <c r="S1024" s="161">
        <v>0</v>
      </c>
      <c r="T1024" s="162">
        <f>S1024*H1024</f>
        <v>0</v>
      </c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R1024" s="163" t="s">
        <v>237</v>
      </c>
      <c r="AT1024" s="163" t="s">
        <v>161</v>
      </c>
      <c r="AU1024" s="163" t="s">
        <v>85</v>
      </c>
      <c r="AY1024" s="18" t="s">
        <v>159</v>
      </c>
      <c r="BE1024" s="164">
        <f>IF(N1024="základní",J1024,0)</f>
        <v>0</v>
      </c>
      <c r="BF1024" s="164">
        <f>IF(N1024="snížená",J1024,0)</f>
        <v>0</v>
      </c>
      <c r="BG1024" s="164">
        <f>IF(N1024="zákl. přenesená",J1024,0)</f>
        <v>0</v>
      </c>
      <c r="BH1024" s="164">
        <f>IF(N1024="sníž. přenesená",J1024,0)</f>
        <v>0</v>
      </c>
      <c r="BI1024" s="164">
        <f>IF(N1024="nulová",J1024,0)</f>
        <v>0</v>
      </c>
      <c r="BJ1024" s="18" t="s">
        <v>83</v>
      </c>
      <c r="BK1024" s="164">
        <f>ROUND(I1024*H1024,2)</f>
        <v>0</v>
      </c>
      <c r="BL1024" s="18" t="s">
        <v>237</v>
      </c>
      <c r="BM1024" s="163" t="s">
        <v>1820</v>
      </c>
    </row>
    <row r="1025" spans="2:51" s="13" customFormat="1" ht="33.75">
      <c r="B1025" s="165"/>
      <c r="D1025" s="166" t="s">
        <v>167</v>
      </c>
      <c r="E1025" s="167" t="s">
        <v>1</v>
      </c>
      <c r="F1025" s="168" t="s">
        <v>1821</v>
      </c>
      <c r="H1025" s="169">
        <v>248.629</v>
      </c>
      <c r="I1025" s="170"/>
      <c r="L1025" s="165"/>
      <c r="M1025" s="171"/>
      <c r="N1025" s="172"/>
      <c r="O1025" s="172"/>
      <c r="P1025" s="172"/>
      <c r="Q1025" s="172"/>
      <c r="R1025" s="172"/>
      <c r="S1025" s="172"/>
      <c r="T1025" s="173"/>
      <c r="AT1025" s="167" t="s">
        <v>167</v>
      </c>
      <c r="AU1025" s="167" t="s">
        <v>85</v>
      </c>
      <c r="AV1025" s="13" t="s">
        <v>85</v>
      </c>
      <c r="AW1025" s="13" t="s">
        <v>32</v>
      </c>
      <c r="AX1025" s="13" t="s">
        <v>76</v>
      </c>
      <c r="AY1025" s="167" t="s">
        <v>159</v>
      </c>
    </row>
    <row r="1026" spans="2:51" s="13" customFormat="1" ht="22.5">
      <c r="B1026" s="165"/>
      <c r="D1026" s="166" t="s">
        <v>167</v>
      </c>
      <c r="E1026" s="167" t="s">
        <v>1</v>
      </c>
      <c r="F1026" s="168" t="s">
        <v>1822</v>
      </c>
      <c r="H1026" s="169">
        <v>217.221</v>
      </c>
      <c r="I1026" s="170"/>
      <c r="L1026" s="165"/>
      <c r="M1026" s="171"/>
      <c r="N1026" s="172"/>
      <c r="O1026" s="172"/>
      <c r="P1026" s="172"/>
      <c r="Q1026" s="172"/>
      <c r="R1026" s="172"/>
      <c r="S1026" s="172"/>
      <c r="T1026" s="173"/>
      <c r="AT1026" s="167" t="s">
        <v>167</v>
      </c>
      <c r="AU1026" s="167" t="s">
        <v>85</v>
      </c>
      <c r="AV1026" s="13" t="s">
        <v>85</v>
      </c>
      <c r="AW1026" s="13" t="s">
        <v>32</v>
      </c>
      <c r="AX1026" s="13" t="s">
        <v>76</v>
      </c>
      <c r="AY1026" s="167" t="s">
        <v>159</v>
      </c>
    </row>
    <row r="1027" spans="2:51" s="13" customFormat="1" ht="11.25">
      <c r="B1027" s="165"/>
      <c r="D1027" s="166" t="s">
        <v>167</v>
      </c>
      <c r="E1027" s="167" t="s">
        <v>1</v>
      </c>
      <c r="F1027" s="168" t="s">
        <v>1789</v>
      </c>
      <c r="H1027" s="169">
        <v>12.415</v>
      </c>
      <c r="I1027" s="170"/>
      <c r="L1027" s="165"/>
      <c r="M1027" s="171"/>
      <c r="N1027" s="172"/>
      <c r="O1027" s="172"/>
      <c r="P1027" s="172"/>
      <c r="Q1027" s="172"/>
      <c r="R1027" s="172"/>
      <c r="S1027" s="172"/>
      <c r="T1027" s="173"/>
      <c r="AT1027" s="167" t="s">
        <v>167</v>
      </c>
      <c r="AU1027" s="167" t="s">
        <v>85</v>
      </c>
      <c r="AV1027" s="13" t="s">
        <v>85</v>
      </c>
      <c r="AW1027" s="13" t="s">
        <v>32</v>
      </c>
      <c r="AX1027" s="13" t="s">
        <v>76</v>
      </c>
      <c r="AY1027" s="167" t="s">
        <v>159</v>
      </c>
    </row>
    <row r="1028" spans="2:51" s="14" customFormat="1" ht="11.25">
      <c r="B1028" s="174"/>
      <c r="D1028" s="166" t="s">
        <v>167</v>
      </c>
      <c r="E1028" s="175" t="s">
        <v>1</v>
      </c>
      <c r="F1028" s="176" t="s">
        <v>227</v>
      </c>
      <c r="H1028" s="177">
        <v>478.26500000000004</v>
      </c>
      <c r="I1028" s="178"/>
      <c r="L1028" s="174"/>
      <c r="M1028" s="179"/>
      <c r="N1028" s="180"/>
      <c r="O1028" s="180"/>
      <c r="P1028" s="180"/>
      <c r="Q1028" s="180"/>
      <c r="R1028" s="180"/>
      <c r="S1028" s="180"/>
      <c r="T1028" s="181"/>
      <c r="AT1028" s="175" t="s">
        <v>167</v>
      </c>
      <c r="AU1028" s="175" t="s">
        <v>85</v>
      </c>
      <c r="AV1028" s="14" t="s">
        <v>165</v>
      </c>
      <c r="AW1028" s="14" t="s">
        <v>32</v>
      </c>
      <c r="AX1028" s="14" t="s">
        <v>83</v>
      </c>
      <c r="AY1028" s="175" t="s">
        <v>159</v>
      </c>
    </row>
    <row r="1029" spans="1:65" s="2" customFormat="1" ht="24.2" customHeight="1">
      <c r="A1029" s="33"/>
      <c r="B1029" s="150"/>
      <c r="C1029" s="191" t="s">
        <v>1823</v>
      </c>
      <c r="D1029" s="191" t="s">
        <v>581</v>
      </c>
      <c r="E1029" s="192" t="s">
        <v>1824</v>
      </c>
      <c r="F1029" s="193" t="s">
        <v>1825</v>
      </c>
      <c r="G1029" s="194" t="s">
        <v>164</v>
      </c>
      <c r="H1029" s="195">
        <v>557.418</v>
      </c>
      <c r="I1029" s="196"/>
      <c r="J1029" s="197">
        <f>ROUND(I1029*H1029,2)</f>
        <v>0</v>
      </c>
      <c r="K1029" s="198"/>
      <c r="L1029" s="199"/>
      <c r="M1029" s="200" t="s">
        <v>1</v>
      </c>
      <c r="N1029" s="201" t="s">
        <v>41</v>
      </c>
      <c r="O1029" s="59"/>
      <c r="P1029" s="161">
        <f>O1029*H1029</f>
        <v>0</v>
      </c>
      <c r="Q1029" s="161">
        <v>0.0019</v>
      </c>
      <c r="R1029" s="161">
        <f>Q1029*H1029</f>
        <v>1.0590942</v>
      </c>
      <c r="S1029" s="161">
        <v>0</v>
      </c>
      <c r="T1029" s="162">
        <f>S1029*H1029</f>
        <v>0</v>
      </c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R1029" s="163" t="s">
        <v>327</v>
      </c>
      <c r="AT1029" s="163" t="s">
        <v>581</v>
      </c>
      <c r="AU1029" s="163" t="s">
        <v>85</v>
      </c>
      <c r="AY1029" s="18" t="s">
        <v>159</v>
      </c>
      <c r="BE1029" s="164">
        <f>IF(N1029="základní",J1029,0)</f>
        <v>0</v>
      </c>
      <c r="BF1029" s="164">
        <f>IF(N1029="snížená",J1029,0)</f>
        <v>0</v>
      </c>
      <c r="BG1029" s="164">
        <f>IF(N1029="zákl. přenesená",J1029,0)</f>
        <v>0</v>
      </c>
      <c r="BH1029" s="164">
        <f>IF(N1029="sníž. přenesená",J1029,0)</f>
        <v>0</v>
      </c>
      <c r="BI1029" s="164">
        <f>IF(N1029="nulová",J1029,0)</f>
        <v>0</v>
      </c>
      <c r="BJ1029" s="18" t="s">
        <v>83</v>
      </c>
      <c r="BK1029" s="164">
        <f>ROUND(I1029*H1029,2)</f>
        <v>0</v>
      </c>
      <c r="BL1029" s="18" t="s">
        <v>237</v>
      </c>
      <c r="BM1029" s="163" t="s">
        <v>1826</v>
      </c>
    </row>
    <row r="1030" spans="2:51" s="13" customFormat="1" ht="11.25">
      <c r="B1030" s="165"/>
      <c r="D1030" s="166" t="s">
        <v>167</v>
      </c>
      <c r="F1030" s="168" t="s">
        <v>1827</v>
      </c>
      <c r="H1030" s="169">
        <v>557.418</v>
      </c>
      <c r="I1030" s="170"/>
      <c r="L1030" s="165"/>
      <c r="M1030" s="171"/>
      <c r="N1030" s="172"/>
      <c r="O1030" s="172"/>
      <c r="P1030" s="172"/>
      <c r="Q1030" s="172"/>
      <c r="R1030" s="172"/>
      <c r="S1030" s="172"/>
      <c r="T1030" s="173"/>
      <c r="AT1030" s="167" t="s">
        <v>167</v>
      </c>
      <c r="AU1030" s="167" t="s">
        <v>85</v>
      </c>
      <c r="AV1030" s="13" t="s">
        <v>85</v>
      </c>
      <c r="AW1030" s="13" t="s">
        <v>3</v>
      </c>
      <c r="AX1030" s="13" t="s">
        <v>83</v>
      </c>
      <c r="AY1030" s="167" t="s">
        <v>159</v>
      </c>
    </row>
    <row r="1031" spans="1:65" s="2" customFormat="1" ht="24.2" customHeight="1">
      <c r="A1031" s="33"/>
      <c r="B1031" s="150"/>
      <c r="C1031" s="151" t="s">
        <v>1828</v>
      </c>
      <c r="D1031" s="151" t="s">
        <v>161</v>
      </c>
      <c r="E1031" s="152" t="s">
        <v>1829</v>
      </c>
      <c r="F1031" s="153" t="s">
        <v>1830</v>
      </c>
      <c r="G1031" s="154" t="s">
        <v>164</v>
      </c>
      <c r="H1031" s="155">
        <v>389.116</v>
      </c>
      <c r="I1031" s="156"/>
      <c r="J1031" s="157">
        <f>ROUND(I1031*H1031,2)</f>
        <v>0</v>
      </c>
      <c r="K1031" s="158"/>
      <c r="L1031" s="34"/>
      <c r="M1031" s="159" t="s">
        <v>1</v>
      </c>
      <c r="N1031" s="160" t="s">
        <v>41</v>
      </c>
      <c r="O1031" s="59"/>
      <c r="P1031" s="161">
        <f>O1031*H1031</f>
        <v>0</v>
      </c>
      <c r="Q1031" s="161">
        <v>0</v>
      </c>
      <c r="R1031" s="161">
        <f>Q1031*H1031</f>
        <v>0</v>
      </c>
      <c r="S1031" s="161">
        <v>0</v>
      </c>
      <c r="T1031" s="162">
        <f>S1031*H1031</f>
        <v>0</v>
      </c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R1031" s="163" t="s">
        <v>237</v>
      </c>
      <c r="AT1031" s="163" t="s">
        <v>161</v>
      </c>
      <c r="AU1031" s="163" t="s">
        <v>85</v>
      </c>
      <c r="AY1031" s="18" t="s">
        <v>159</v>
      </c>
      <c r="BE1031" s="164">
        <f>IF(N1031="základní",J1031,0)</f>
        <v>0</v>
      </c>
      <c r="BF1031" s="164">
        <f>IF(N1031="snížená",J1031,0)</f>
        <v>0</v>
      </c>
      <c r="BG1031" s="164">
        <f>IF(N1031="zákl. přenesená",J1031,0)</f>
        <v>0</v>
      </c>
      <c r="BH1031" s="164">
        <f>IF(N1031="sníž. přenesená",J1031,0)</f>
        <v>0</v>
      </c>
      <c r="BI1031" s="164">
        <f>IF(N1031="nulová",J1031,0)</f>
        <v>0</v>
      </c>
      <c r="BJ1031" s="18" t="s">
        <v>83</v>
      </c>
      <c r="BK1031" s="164">
        <f>ROUND(I1031*H1031,2)</f>
        <v>0</v>
      </c>
      <c r="BL1031" s="18" t="s">
        <v>237</v>
      </c>
      <c r="BM1031" s="163" t="s">
        <v>1831</v>
      </c>
    </row>
    <row r="1032" spans="2:51" s="13" customFormat="1" ht="11.25">
      <c r="B1032" s="165"/>
      <c r="D1032" s="166" t="s">
        <v>167</v>
      </c>
      <c r="E1032" s="167" t="s">
        <v>1</v>
      </c>
      <c r="F1032" s="168" t="s">
        <v>1787</v>
      </c>
      <c r="H1032" s="169">
        <v>200.574</v>
      </c>
      <c r="I1032" s="170"/>
      <c r="L1032" s="165"/>
      <c r="M1032" s="171"/>
      <c r="N1032" s="172"/>
      <c r="O1032" s="172"/>
      <c r="P1032" s="172"/>
      <c r="Q1032" s="172"/>
      <c r="R1032" s="172"/>
      <c r="S1032" s="172"/>
      <c r="T1032" s="173"/>
      <c r="AT1032" s="167" t="s">
        <v>167</v>
      </c>
      <c r="AU1032" s="167" t="s">
        <v>85</v>
      </c>
      <c r="AV1032" s="13" t="s">
        <v>85</v>
      </c>
      <c r="AW1032" s="13" t="s">
        <v>32</v>
      </c>
      <c r="AX1032" s="13" t="s">
        <v>76</v>
      </c>
      <c r="AY1032" s="167" t="s">
        <v>159</v>
      </c>
    </row>
    <row r="1033" spans="2:51" s="13" customFormat="1" ht="11.25">
      <c r="B1033" s="165"/>
      <c r="D1033" s="166" t="s">
        <v>167</v>
      </c>
      <c r="E1033" s="167" t="s">
        <v>1</v>
      </c>
      <c r="F1033" s="168" t="s">
        <v>1788</v>
      </c>
      <c r="H1033" s="169">
        <v>176.127</v>
      </c>
      <c r="I1033" s="170"/>
      <c r="L1033" s="165"/>
      <c r="M1033" s="171"/>
      <c r="N1033" s="172"/>
      <c r="O1033" s="172"/>
      <c r="P1033" s="172"/>
      <c r="Q1033" s="172"/>
      <c r="R1033" s="172"/>
      <c r="S1033" s="172"/>
      <c r="T1033" s="173"/>
      <c r="AT1033" s="167" t="s">
        <v>167</v>
      </c>
      <c r="AU1033" s="167" t="s">
        <v>85</v>
      </c>
      <c r="AV1033" s="13" t="s">
        <v>85</v>
      </c>
      <c r="AW1033" s="13" t="s">
        <v>32</v>
      </c>
      <c r="AX1033" s="13" t="s">
        <v>76</v>
      </c>
      <c r="AY1033" s="167" t="s">
        <v>159</v>
      </c>
    </row>
    <row r="1034" spans="2:51" s="13" customFormat="1" ht="11.25">
      <c r="B1034" s="165"/>
      <c r="D1034" s="166" t="s">
        <v>167</v>
      </c>
      <c r="E1034" s="167" t="s">
        <v>1</v>
      </c>
      <c r="F1034" s="168" t="s">
        <v>1789</v>
      </c>
      <c r="H1034" s="169">
        <v>12.415</v>
      </c>
      <c r="I1034" s="170"/>
      <c r="L1034" s="165"/>
      <c r="M1034" s="171"/>
      <c r="N1034" s="172"/>
      <c r="O1034" s="172"/>
      <c r="P1034" s="172"/>
      <c r="Q1034" s="172"/>
      <c r="R1034" s="172"/>
      <c r="S1034" s="172"/>
      <c r="T1034" s="173"/>
      <c r="AT1034" s="167" t="s">
        <v>167</v>
      </c>
      <c r="AU1034" s="167" t="s">
        <v>85</v>
      </c>
      <c r="AV1034" s="13" t="s">
        <v>85</v>
      </c>
      <c r="AW1034" s="13" t="s">
        <v>32</v>
      </c>
      <c r="AX1034" s="13" t="s">
        <v>76</v>
      </c>
      <c r="AY1034" s="167" t="s">
        <v>159</v>
      </c>
    </row>
    <row r="1035" spans="2:51" s="14" customFormat="1" ht="11.25">
      <c r="B1035" s="174"/>
      <c r="D1035" s="166" t="s">
        <v>167</v>
      </c>
      <c r="E1035" s="175" t="s">
        <v>1</v>
      </c>
      <c r="F1035" s="176" t="s">
        <v>227</v>
      </c>
      <c r="H1035" s="177">
        <v>389.11600000000004</v>
      </c>
      <c r="I1035" s="178"/>
      <c r="L1035" s="174"/>
      <c r="M1035" s="179"/>
      <c r="N1035" s="180"/>
      <c r="O1035" s="180"/>
      <c r="P1035" s="180"/>
      <c r="Q1035" s="180"/>
      <c r="R1035" s="180"/>
      <c r="S1035" s="180"/>
      <c r="T1035" s="181"/>
      <c r="AT1035" s="175" t="s">
        <v>167</v>
      </c>
      <c r="AU1035" s="175" t="s">
        <v>85</v>
      </c>
      <c r="AV1035" s="14" t="s">
        <v>165</v>
      </c>
      <c r="AW1035" s="14" t="s">
        <v>32</v>
      </c>
      <c r="AX1035" s="14" t="s">
        <v>83</v>
      </c>
      <c r="AY1035" s="175" t="s">
        <v>159</v>
      </c>
    </row>
    <row r="1036" spans="1:65" s="2" customFormat="1" ht="24.2" customHeight="1">
      <c r="A1036" s="33"/>
      <c r="B1036" s="150"/>
      <c r="C1036" s="191" t="s">
        <v>1832</v>
      </c>
      <c r="D1036" s="191" t="s">
        <v>581</v>
      </c>
      <c r="E1036" s="192" t="s">
        <v>1833</v>
      </c>
      <c r="F1036" s="193" t="s">
        <v>1834</v>
      </c>
      <c r="G1036" s="194" t="s">
        <v>164</v>
      </c>
      <c r="H1036" s="195">
        <v>449.429</v>
      </c>
      <c r="I1036" s="196"/>
      <c r="J1036" s="197">
        <f>ROUND(I1036*H1036,2)</f>
        <v>0</v>
      </c>
      <c r="K1036" s="198"/>
      <c r="L1036" s="199"/>
      <c r="M1036" s="200" t="s">
        <v>1</v>
      </c>
      <c r="N1036" s="201" t="s">
        <v>41</v>
      </c>
      <c r="O1036" s="59"/>
      <c r="P1036" s="161">
        <f>O1036*H1036</f>
        <v>0</v>
      </c>
      <c r="Q1036" s="161">
        <v>0.0001</v>
      </c>
      <c r="R1036" s="161">
        <f>Q1036*H1036</f>
        <v>0.0449429</v>
      </c>
      <c r="S1036" s="161">
        <v>0</v>
      </c>
      <c r="T1036" s="162">
        <f>S1036*H1036</f>
        <v>0</v>
      </c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R1036" s="163" t="s">
        <v>327</v>
      </c>
      <c r="AT1036" s="163" t="s">
        <v>581</v>
      </c>
      <c r="AU1036" s="163" t="s">
        <v>85</v>
      </c>
      <c r="AY1036" s="18" t="s">
        <v>159</v>
      </c>
      <c r="BE1036" s="164">
        <f>IF(N1036="základní",J1036,0)</f>
        <v>0</v>
      </c>
      <c r="BF1036" s="164">
        <f>IF(N1036="snížená",J1036,0)</f>
        <v>0</v>
      </c>
      <c r="BG1036" s="164">
        <f>IF(N1036="zákl. přenesená",J1036,0)</f>
        <v>0</v>
      </c>
      <c r="BH1036" s="164">
        <f>IF(N1036="sníž. přenesená",J1036,0)</f>
        <v>0</v>
      </c>
      <c r="BI1036" s="164">
        <f>IF(N1036="nulová",J1036,0)</f>
        <v>0</v>
      </c>
      <c r="BJ1036" s="18" t="s">
        <v>83</v>
      </c>
      <c r="BK1036" s="164">
        <f>ROUND(I1036*H1036,2)</f>
        <v>0</v>
      </c>
      <c r="BL1036" s="18" t="s">
        <v>237</v>
      </c>
      <c r="BM1036" s="163" t="s">
        <v>1835</v>
      </c>
    </row>
    <row r="1037" spans="2:51" s="13" customFormat="1" ht="11.25">
      <c r="B1037" s="165"/>
      <c r="D1037" s="166" t="s">
        <v>167</v>
      </c>
      <c r="F1037" s="168" t="s">
        <v>1836</v>
      </c>
      <c r="H1037" s="169">
        <v>449.429</v>
      </c>
      <c r="I1037" s="170"/>
      <c r="L1037" s="165"/>
      <c r="M1037" s="171"/>
      <c r="N1037" s="172"/>
      <c r="O1037" s="172"/>
      <c r="P1037" s="172"/>
      <c r="Q1037" s="172"/>
      <c r="R1037" s="172"/>
      <c r="S1037" s="172"/>
      <c r="T1037" s="173"/>
      <c r="AT1037" s="167" t="s">
        <v>167</v>
      </c>
      <c r="AU1037" s="167" t="s">
        <v>85</v>
      </c>
      <c r="AV1037" s="13" t="s">
        <v>85</v>
      </c>
      <c r="AW1037" s="13" t="s">
        <v>3</v>
      </c>
      <c r="AX1037" s="13" t="s">
        <v>83</v>
      </c>
      <c r="AY1037" s="167" t="s">
        <v>159</v>
      </c>
    </row>
    <row r="1038" spans="1:65" s="2" customFormat="1" ht="24.2" customHeight="1">
      <c r="A1038" s="33"/>
      <c r="B1038" s="150"/>
      <c r="C1038" s="151" t="s">
        <v>1837</v>
      </c>
      <c r="D1038" s="151" t="s">
        <v>161</v>
      </c>
      <c r="E1038" s="152" t="s">
        <v>1838</v>
      </c>
      <c r="F1038" s="153" t="s">
        <v>1839</v>
      </c>
      <c r="G1038" s="154" t="s">
        <v>204</v>
      </c>
      <c r="H1038" s="155">
        <v>4.239</v>
      </c>
      <c r="I1038" s="156"/>
      <c r="J1038" s="157">
        <f>ROUND(I1038*H1038,2)</f>
        <v>0</v>
      </c>
      <c r="K1038" s="158"/>
      <c r="L1038" s="34"/>
      <c r="M1038" s="159" t="s">
        <v>1</v>
      </c>
      <c r="N1038" s="160" t="s">
        <v>41</v>
      </c>
      <c r="O1038" s="59"/>
      <c r="P1038" s="161">
        <f>O1038*H1038</f>
        <v>0</v>
      </c>
      <c r="Q1038" s="161">
        <v>0</v>
      </c>
      <c r="R1038" s="161">
        <f>Q1038*H1038</f>
        <v>0</v>
      </c>
      <c r="S1038" s="161">
        <v>0</v>
      </c>
      <c r="T1038" s="162">
        <f>S1038*H1038</f>
        <v>0</v>
      </c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R1038" s="163" t="s">
        <v>237</v>
      </c>
      <c r="AT1038" s="163" t="s">
        <v>161</v>
      </c>
      <c r="AU1038" s="163" t="s">
        <v>85</v>
      </c>
      <c r="AY1038" s="18" t="s">
        <v>159</v>
      </c>
      <c r="BE1038" s="164">
        <f>IF(N1038="základní",J1038,0)</f>
        <v>0</v>
      </c>
      <c r="BF1038" s="164">
        <f>IF(N1038="snížená",J1038,0)</f>
        <v>0</v>
      </c>
      <c r="BG1038" s="164">
        <f>IF(N1038="zákl. přenesená",J1038,0)</f>
        <v>0</v>
      </c>
      <c r="BH1038" s="164">
        <f>IF(N1038="sníž. přenesená",J1038,0)</f>
        <v>0</v>
      </c>
      <c r="BI1038" s="164">
        <f>IF(N1038="nulová",J1038,0)</f>
        <v>0</v>
      </c>
      <c r="BJ1038" s="18" t="s">
        <v>83</v>
      </c>
      <c r="BK1038" s="164">
        <f>ROUND(I1038*H1038,2)</f>
        <v>0</v>
      </c>
      <c r="BL1038" s="18" t="s">
        <v>237</v>
      </c>
      <c r="BM1038" s="163" t="s">
        <v>1840</v>
      </c>
    </row>
    <row r="1039" spans="2:63" s="12" customFormat="1" ht="22.9" customHeight="1">
      <c r="B1039" s="137"/>
      <c r="D1039" s="138" t="s">
        <v>75</v>
      </c>
      <c r="E1039" s="148" t="s">
        <v>1841</v>
      </c>
      <c r="F1039" s="148" t="s">
        <v>1842</v>
      </c>
      <c r="I1039" s="140"/>
      <c r="J1039" s="149">
        <f>BK1039</f>
        <v>0</v>
      </c>
      <c r="L1039" s="137"/>
      <c r="M1039" s="142"/>
      <c r="N1039" s="143"/>
      <c r="O1039" s="143"/>
      <c r="P1039" s="144">
        <f>SUM(P1040:P1110)</f>
        <v>0</v>
      </c>
      <c r="Q1039" s="143"/>
      <c r="R1039" s="144">
        <f>SUM(R1040:R1110)</f>
        <v>8.74374281</v>
      </c>
      <c r="S1039" s="143"/>
      <c r="T1039" s="145">
        <f>SUM(T1040:T1110)</f>
        <v>0</v>
      </c>
      <c r="AR1039" s="138" t="s">
        <v>85</v>
      </c>
      <c r="AT1039" s="146" t="s">
        <v>75</v>
      </c>
      <c r="AU1039" s="146" t="s">
        <v>83</v>
      </c>
      <c r="AY1039" s="138" t="s">
        <v>159</v>
      </c>
      <c r="BK1039" s="147">
        <f>SUM(BK1040:BK1110)</f>
        <v>0</v>
      </c>
    </row>
    <row r="1040" spans="1:65" s="2" customFormat="1" ht="24.2" customHeight="1">
      <c r="A1040" s="33"/>
      <c r="B1040" s="150"/>
      <c r="C1040" s="151" t="s">
        <v>1843</v>
      </c>
      <c r="D1040" s="151" t="s">
        <v>161</v>
      </c>
      <c r="E1040" s="152" t="s">
        <v>1844</v>
      </c>
      <c r="F1040" s="153" t="s">
        <v>1845</v>
      </c>
      <c r="G1040" s="154" t="s">
        <v>164</v>
      </c>
      <c r="H1040" s="155">
        <v>958.9</v>
      </c>
      <c r="I1040" s="156"/>
      <c r="J1040" s="157">
        <f>ROUND(I1040*H1040,2)</f>
        <v>0</v>
      </c>
      <c r="K1040" s="158"/>
      <c r="L1040" s="34"/>
      <c r="M1040" s="159" t="s">
        <v>1</v>
      </c>
      <c r="N1040" s="160" t="s">
        <v>41</v>
      </c>
      <c r="O1040" s="59"/>
      <c r="P1040" s="161">
        <f>O1040*H1040</f>
        <v>0</v>
      </c>
      <c r="Q1040" s="161">
        <v>0</v>
      </c>
      <c r="R1040" s="161">
        <f>Q1040*H1040</f>
        <v>0</v>
      </c>
      <c r="S1040" s="161">
        <v>0</v>
      </c>
      <c r="T1040" s="162">
        <f>S1040*H1040</f>
        <v>0</v>
      </c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R1040" s="163" t="s">
        <v>237</v>
      </c>
      <c r="AT1040" s="163" t="s">
        <v>161</v>
      </c>
      <c r="AU1040" s="163" t="s">
        <v>85</v>
      </c>
      <c r="AY1040" s="18" t="s">
        <v>159</v>
      </c>
      <c r="BE1040" s="164">
        <f>IF(N1040="základní",J1040,0)</f>
        <v>0</v>
      </c>
      <c r="BF1040" s="164">
        <f>IF(N1040="snížená",J1040,0)</f>
        <v>0</v>
      </c>
      <c r="BG1040" s="164">
        <f>IF(N1040="zákl. přenesená",J1040,0)</f>
        <v>0</v>
      </c>
      <c r="BH1040" s="164">
        <f>IF(N1040="sníž. přenesená",J1040,0)</f>
        <v>0</v>
      </c>
      <c r="BI1040" s="164">
        <f>IF(N1040="nulová",J1040,0)</f>
        <v>0</v>
      </c>
      <c r="BJ1040" s="18" t="s">
        <v>83</v>
      </c>
      <c r="BK1040" s="164">
        <f>ROUND(I1040*H1040,2)</f>
        <v>0</v>
      </c>
      <c r="BL1040" s="18" t="s">
        <v>237</v>
      </c>
      <c r="BM1040" s="163" t="s">
        <v>1846</v>
      </c>
    </row>
    <row r="1041" spans="2:51" s="13" customFormat="1" ht="11.25">
      <c r="B1041" s="165"/>
      <c r="D1041" s="166" t="s">
        <v>167</v>
      </c>
      <c r="E1041" s="167" t="s">
        <v>1</v>
      </c>
      <c r="F1041" s="168" t="s">
        <v>1847</v>
      </c>
      <c r="H1041" s="169">
        <v>572</v>
      </c>
      <c r="I1041" s="170"/>
      <c r="L1041" s="165"/>
      <c r="M1041" s="171"/>
      <c r="N1041" s="172"/>
      <c r="O1041" s="172"/>
      <c r="P1041" s="172"/>
      <c r="Q1041" s="172"/>
      <c r="R1041" s="172"/>
      <c r="S1041" s="172"/>
      <c r="T1041" s="173"/>
      <c r="AT1041" s="167" t="s">
        <v>167</v>
      </c>
      <c r="AU1041" s="167" t="s">
        <v>85</v>
      </c>
      <c r="AV1041" s="13" t="s">
        <v>85</v>
      </c>
      <c r="AW1041" s="13" t="s">
        <v>32</v>
      </c>
      <c r="AX1041" s="13" t="s">
        <v>76</v>
      </c>
      <c r="AY1041" s="167" t="s">
        <v>159</v>
      </c>
    </row>
    <row r="1042" spans="2:51" s="13" customFormat="1" ht="11.25">
      <c r="B1042" s="165"/>
      <c r="D1042" s="166" t="s">
        <v>167</v>
      </c>
      <c r="E1042" s="167" t="s">
        <v>1</v>
      </c>
      <c r="F1042" s="168" t="s">
        <v>1848</v>
      </c>
      <c r="H1042" s="169">
        <v>386.9</v>
      </c>
      <c r="I1042" s="170"/>
      <c r="L1042" s="165"/>
      <c r="M1042" s="171"/>
      <c r="N1042" s="172"/>
      <c r="O1042" s="172"/>
      <c r="P1042" s="172"/>
      <c r="Q1042" s="172"/>
      <c r="R1042" s="172"/>
      <c r="S1042" s="172"/>
      <c r="T1042" s="173"/>
      <c r="AT1042" s="167" t="s">
        <v>167</v>
      </c>
      <c r="AU1042" s="167" t="s">
        <v>85</v>
      </c>
      <c r="AV1042" s="13" t="s">
        <v>85</v>
      </c>
      <c r="AW1042" s="13" t="s">
        <v>32</v>
      </c>
      <c r="AX1042" s="13" t="s">
        <v>76</v>
      </c>
      <c r="AY1042" s="167" t="s">
        <v>159</v>
      </c>
    </row>
    <row r="1043" spans="2:51" s="14" customFormat="1" ht="11.25">
      <c r="B1043" s="174"/>
      <c r="D1043" s="166" t="s">
        <v>167</v>
      </c>
      <c r="E1043" s="175" t="s">
        <v>1</v>
      </c>
      <c r="F1043" s="176" t="s">
        <v>227</v>
      </c>
      <c r="H1043" s="177">
        <v>958.9</v>
      </c>
      <c r="I1043" s="178"/>
      <c r="L1043" s="174"/>
      <c r="M1043" s="179"/>
      <c r="N1043" s="180"/>
      <c r="O1043" s="180"/>
      <c r="P1043" s="180"/>
      <c r="Q1043" s="180"/>
      <c r="R1043" s="180"/>
      <c r="S1043" s="180"/>
      <c r="T1043" s="181"/>
      <c r="AT1043" s="175" t="s">
        <v>167</v>
      </c>
      <c r="AU1043" s="175" t="s">
        <v>85</v>
      </c>
      <c r="AV1043" s="14" t="s">
        <v>165</v>
      </c>
      <c r="AW1043" s="14" t="s">
        <v>32</v>
      </c>
      <c r="AX1043" s="14" t="s">
        <v>83</v>
      </c>
      <c r="AY1043" s="175" t="s">
        <v>159</v>
      </c>
    </row>
    <row r="1044" spans="1:65" s="2" customFormat="1" ht="24.2" customHeight="1">
      <c r="A1044" s="33"/>
      <c r="B1044" s="150"/>
      <c r="C1044" s="191" t="s">
        <v>1849</v>
      </c>
      <c r="D1044" s="191" t="s">
        <v>581</v>
      </c>
      <c r="E1044" s="192" t="s">
        <v>1850</v>
      </c>
      <c r="F1044" s="193" t="s">
        <v>1851</v>
      </c>
      <c r="G1044" s="194" t="s">
        <v>164</v>
      </c>
      <c r="H1044" s="195">
        <v>600.6</v>
      </c>
      <c r="I1044" s="196"/>
      <c r="J1044" s="197">
        <f>ROUND(I1044*H1044,2)</f>
        <v>0</v>
      </c>
      <c r="K1044" s="198"/>
      <c r="L1044" s="199"/>
      <c r="M1044" s="200" t="s">
        <v>1</v>
      </c>
      <c r="N1044" s="201" t="s">
        <v>41</v>
      </c>
      <c r="O1044" s="59"/>
      <c r="P1044" s="161">
        <f>O1044*H1044</f>
        <v>0</v>
      </c>
      <c r="Q1044" s="161">
        <v>0.00375</v>
      </c>
      <c r="R1044" s="161">
        <f>Q1044*H1044</f>
        <v>2.25225</v>
      </c>
      <c r="S1044" s="161">
        <v>0</v>
      </c>
      <c r="T1044" s="162">
        <f>S1044*H1044</f>
        <v>0</v>
      </c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R1044" s="163" t="s">
        <v>327</v>
      </c>
      <c r="AT1044" s="163" t="s">
        <v>581</v>
      </c>
      <c r="AU1044" s="163" t="s">
        <v>85</v>
      </c>
      <c r="AY1044" s="18" t="s">
        <v>159</v>
      </c>
      <c r="BE1044" s="164">
        <f>IF(N1044="základní",J1044,0)</f>
        <v>0</v>
      </c>
      <c r="BF1044" s="164">
        <f>IF(N1044="snížená",J1044,0)</f>
        <v>0</v>
      </c>
      <c r="BG1044" s="164">
        <f>IF(N1044="zákl. přenesená",J1044,0)</f>
        <v>0</v>
      </c>
      <c r="BH1044" s="164">
        <f>IF(N1044="sníž. přenesená",J1044,0)</f>
        <v>0</v>
      </c>
      <c r="BI1044" s="164">
        <f>IF(N1044="nulová",J1044,0)</f>
        <v>0</v>
      </c>
      <c r="BJ1044" s="18" t="s">
        <v>83</v>
      </c>
      <c r="BK1044" s="164">
        <f>ROUND(I1044*H1044,2)</f>
        <v>0</v>
      </c>
      <c r="BL1044" s="18" t="s">
        <v>237</v>
      </c>
      <c r="BM1044" s="163" t="s">
        <v>1852</v>
      </c>
    </row>
    <row r="1045" spans="2:51" s="13" customFormat="1" ht="11.25">
      <c r="B1045" s="165"/>
      <c r="D1045" s="166" t="s">
        <v>167</v>
      </c>
      <c r="F1045" s="168" t="s">
        <v>1853</v>
      </c>
      <c r="H1045" s="169">
        <v>600.6</v>
      </c>
      <c r="I1045" s="170"/>
      <c r="L1045" s="165"/>
      <c r="M1045" s="171"/>
      <c r="N1045" s="172"/>
      <c r="O1045" s="172"/>
      <c r="P1045" s="172"/>
      <c r="Q1045" s="172"/>
      <c r="R1045" s="172"/>
      <c r="S1045" s="172"/>
      <c r="T1045" s="173"/>
      <c r="AT1045" s="167" t="s">
        <v>167</v>
      </c>
      <c r="AU1045" s="167" t="s">
        <v>85</v>
      </c>
      <c r="AV1045" s="13" t="s">
        <v>85</v>
      </c>
      <c r="AW1045" s="13" t="s">
        <v>3</v>
      </c>
      <c r="AX1045" s="13" t="s">
        <v>83</v>
      </c>
      <c r="AY1045" s="167" t="s">
        <v>159</v>
      </c>
    </row>
    <row r="1046" spans="1:65" s="2" customFormat="1" ht="24.2" customHeight="1">
      <c r="A1046" s="33"/>
      <c r="B1046" s="150"/>
      <c r="C1046" s="191" t="s">
        <v>1854</v>
      </c>
      <c r="D1046" s="191" t="s">
        <v>581</v>
      </c>
      <c r="E1046" s="192" t="s">
        <v>1855</v>
      </c>
      <c r="F1046" s="193" t="s">
        <v>1856</v>
      </c>
      <c r="G1046" s="194" t="s">
        <v>164</v>
      </c>
      <c r="H1046" s="195">
        <v>91.63</v>
      </c>
      <c r="I1046" s="196"/>
      <c r="J1046" s="197">
        <f>ROUND(I1046*H1046,2)</f>
        <v>0</v>
      </c>
      <c r="K1046" s="198"/>
      <c r="L1046" s="199"/>
      <c r="M1046" s="200" t="s">
        <v>1</v>
      </c>
      <c r="N1046" s="201" t="s">
        <v>41</v>
      </c>
      <c r="O1046" s="59"/>
      <c r="P1046" s="161">
        <f>O1046*H1046</f>
        <v>0</v>
      </c>
      <c r="Q1046" s="161">
        <v>0.0009</v>
      </c>
      <c r="R1046" s="161">
        <f>Q1046*H1046</f>
        <v>0.082467</v>
      </c>
      <c r="S1046" s="161">
        <v>0</v>
      </c>
      <c r="T1046" s="162">
        <f>S1046*H1046</f>
        <v>0</v>
      </c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R1046" s="163" t="s">
        <v>327</v>
      </c>
      <c r="AT1046" s="163" t="s">
        <v>581</v>
      </c>
      <c r="AU1046" s="163" t="s">
        <v>85</v>
      </c>
      <c r="AY1046" s="18" t="s">
        <v>159</v>
      </c>
      <c r="BE1046" s="164">
        <f>IF(N1046="základní",J1046,0)</f>
        <v>0</v>
      </c>
      <c r="BF1046" s="164">
        <f>IF(N1046="snížená",J1046,0)</f>
        <v>0</v>
      </c>
      <c r="BG1046" s="164">
        <f>IF(N1046="zákl. přenesená",J1046,0)</f>
        <v>0</v>
      </c>
      <c r="BH1046" s="164">
        <f>IF(N1046="sníž. přenesená",J1046,0)</f>
        <v>0</v>
      </c>
      <c r="BI1046" s="164">
        <f>IF(N1046="nulová",J1046,0)</f>
        <v>0</v>
      </c>
      <c r="BJ1046" s="18" t="s">
        <v>83</v>
      </c>
      <c r="BK1046" s="164">
        <f>ROUND(I1046*H1046,2)</f>
        <v>0</v>
      </c>
      <c r="BL1046" s="18" t="s">
        <v>237</v>
      </c>
      <c r="BM1046" s="163" t="s">
        <v>1857</v>
      </c>
    </row>
    <row r="1047" spans="2:51" s="13" customFormat="1" ht="11.25">
      <c r="B1047" s="165"/>
      <c r="D1047" s="166" t="s">
        <v>167</v>
      </c>
      <c r="E1047" s="167" t="s">
        <v>1</v>
      </c>
      <c r="F1047" s="168" t="s">
        <v>1858</v>
      </c>
      <c r="H1047" s="169">
        <v>83.3</v>
      </c>
      <c r="I1047" s="170"/>
      <c r="L1047" s="165"/>
      <c r="M1047" s="171"/>
      <c r="N1047" s="172"/>
      <c r="O1047" s="172"/>
      <c r="P1047" s="172"/>
      <c r="Q1047" s="172"/>
      <c r="R1047" s="172"/>
      <c r="S1047" s="172"/>
      <c r="T1047" s="173"/>
      <c r="AT1047" s="167" t="s">
        <v>167</v>
      </c>
      <c r="AU1047" s="167" t="s">
        <v>85</v>
      </c>
      <c r="AV1047" s="13" t="s">
        <v>85</v>
      </c>
      <c r="AW1047" s="13" t="s">
        <v>32</v>
      </c>
      <c r="AX1047" s="13" t="s">
        <v>83</v>
      </c>
      <c r="AY1047" s="167" t="s">
        <v>159</v>
      </c>
    </row>
    <row r="1048" spans="2:51" s="13" customFormat="1" ht="11.25">
      <c r="B1048" s="165"/>
      <c r="D1048" s="166" t="s">
        <v>167</v>
      </c>
      <c r="F1048" s="168" t="s">
        <v>1859</v>
      </c>
      <c r="H1048" s="169">
        <v>91.63</v>
      </c>
      <c r="I1048" s="170"/>
      <c r="L1048" s="165"/>
      <c r="M1048" s="171"/>
      <c r="N1048" s="172"/>
      <c r="O1048" s="172"/>
      <c r="P1048" s="172"/>
      <c r="Q1048" s="172"/>
      <c r="R1048" s="172"/>
      <c r="S1048" s="172"/>
      <c r="T1048" s="173"/>
      <c r="AT1048" s="167" t="s">
        <v>167</v>
      </c>
      <c r="AU1048" s="167" t="s">
        <v>85</v>
      </c>
      <c r="AV1048" s="13" t="s">
        <v>85</v>
      </c>
      <c r="AW1048" s="13" t="s">
        <v>3</v>
      </c>
      <c r="AX1048" s="13" t="s">
        <v>83</v>
      </c>
      <c r="AY1048" s="167" t="s">
        <v>159</v>
      </c>
    </row>
    <row r="1049" spans="1:65" s="2" customFormat="1" ht="24.2" customHeight="1">
      <c r="A1049" s="33"/>
      <c r="B1049" s="150"/>
      <c r="C1049" s="191" t="s">
        <v>1860</v>
      </c>
      <c r="D1049" s="191" t="s">
        <v>581</v>
      </c>
      <c r="E1049" s="192" t="s">
        <v>1861</v>
      </c>
      <c r="F1049" s="193" t="s">
        <v>1862</v>
      </c>
      <c r="G1049" s="194" t="s">
        <v>164</v>
      </c>
      <c r="H1049" s="195">
        <v>79.145</v>
      </c>
      <c r="I1049" s="196"/>
      <c r="J1049" s="197">
        <f>ROUND(I1049*H1049,2)</f>
        <v>0</v>
      </c>
      <c r="K1049" s="198"/>
      <c r="L1049" s="199"/>
      <c r="M1049" s="200" t="s">
        <v>1</v>
      </c>
      <c r="N1049" s="201" t="s">
        <v>41</v>
      </c>
      <c r="O1049" s="59"/>
      <c r="P1049" s="161">
        <f>O1049*H1049</f>
        <v>0</v>
      </c>
      <c r="Q1049" s="161">
        <v>0.00225</v>
      </c>
      <c r="R1049" s="161">
        <f>Q1049*H1049</f>
        <v>0.17807624999999996</v>
      </c>
      <c r="S1049" s="161">
        <v>0</v>
      </c>
      <c r="T1049" s="162">
        <f>S1049*H1049</f>
        <v>0</v>
      </c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R1049" s="163" t="s">
        <v>327</v>
      </c>
      <c r="AT1049" s="163" t="s">
        <v>581</v>
      </c>
      <c r="AU1049" s="163" t="s">
        <v>85</v>
      </c>
      <c r="AY1049" s="18" t="s">
        <v>159</v>
      </c>
      <c r="BE1049" s="164">
        <f>IF(N1049="základní",J1049,0)</f>
        <v>0</v>
      </c>
      <c r="BF1049" s="164">
        <f>IF(N1049="snížená",J1049,0)</f>
        <v>0</v>
      </c>
      <c r="BG1049" s="164">
        <f>IF(N1049="zákl. přenesená",J1049,0)</f>
        <v>0</v>
      </c>
      <c r="BH1049" s="164">
        <f>IF(N1049="sníž. přenesená",J1049,0)</f>
        <v>0</v>
      </c>
      <c r="BI1049" s="164">
        <f>IF(N1049="nulová",J1049,0)</f>
        <v>0</v>
      </c>
      <c r="BJ1049" s="18" t="s">
        <v>83</v>
      </c>
      <c r="BK1049" s="164">
        <f>ROUND(I1049*H1049,2)</f>
        <v>0</v>
      </c>
      <c r="BL1049" s="18" t="s">
        <v>237</v>
      </c>
      <c r="BM1049" s="163" t="s">
        <v>1863</v>
      </c>
    </row>
    <row r="1050" spans="2:51" s="13" customFormat="1" ht="11.25">
      <c r="B1050" s="165"/>
      <c r="D1050" s="166" t="s">
        <v>167</v>
      </c>
      <c r="E1050" s="167" t="s">
        <v>1</v>
      </c>
      <c r="F1050" s="168" t="s">
        <v>1864</v>
      </c>
      <c r="H1050" s="169">
        <v>71.95</v>
      </c>
      <c r="I1050" s="170"/>
      <c r="L1050" s="165"/>
      <c r="M1050" s="171"/>
      <c r="N1050" s="172"/>
      <c r="O1050" s="172"/>
      <c r="P1050" s="172"/>
      <c r="Q1050" s="172"/>
      <c r="R1050" s="172"/>
      <c r="S1050" s="172"/>
      <c r="T1050" s="173"/>
      <c r="AT1050" s="167" t="s">
        <v>167</v>
      </c>
      <c r="AU1050" s="167" t="s">
        <v>85</v>
      </c>
      <c r="AV1050" s="13" t="s">
        <v>85</v>
      </c>
      <c r="AW1050" s="13" t="s">
        <v>32</v>
      </c>
      <c r="AX1050" s="13" t="s">
        <v>83</v>
      </c>
      <c r="AY1050" s="167" t="s">
        <v>159</v>
      </c>
    </row>
    <row r="1051" spans="2:51" s="13" customFormat="1" ht="11.25">
      <c r="B1051" s="165"/>
      <c r="D1051" s="166" t="s">
        <v>167</v>
      </c>
      <c r="F1051" s="168" t="s">
        <v>1865</v>
      </c>
      <c r="H1051" s="169">
        <v>79.145</v>
      </c>
      <c r="I1051" s="170"/>
      <c r="L1051" s="165"/>
      <c r="M1051" s="171"/>
      <c r="N1051" s="172"/>
      <c r="O1051" s="172"/>
      <c r="P1051" s="172"/>
      <c r="Q1051" s="172"/>
      <c r="R1051" s="172"/>
      <c r="S1051" s="172"/>
      <c r="T1051" s="173"/>
      <c r="AT1051" s="167" t="s">
        <v>167</v>
      </c>
      <c r="AU1051" s="167" t="s">
        <v>85</v>
      </c>
      <c r="AV1051" s="13" t="s">
        <v>85</v>
      </c>
      <c r="AW1051" s="13" t="s">
        <v>3</v>
      </c>
      <c r="AX1051" s="13" t="s">
        <v>83</v>
      </c>
      <c r="AY1051" s="167" t="s">
        <v>159</v>
      </c>
    </row>
    <row r="1052" spans="1:65" s="2" customFormat="1" ht="24.2" customHeight="1">
      <c r="A1052" s="33"/>
      <c r="B1052" s="150"/>
      <c r="C1052" s="191" t="s">
        <v>1866</v>
      </c>
      <c r="D1052" s="191" t="s">
        <v>581</v>
      </c>
      <c r="E1052" s="192" t="s">
        <v>1867</v>
      </c>
      <c r="F1052" s="193" t="s">
        <v>1868</v>
      </c>
      <c r="G1052" s="194" t="s">
        <v>164</v>
      </c>
      <c r="H1052" s="195">
        <v>42.02</v>
      </c>
      <c r="I1052" s="196"/>
      <c r="J1052" s="197">
        <f>ROUND(I1052*H1052,2)</f>
        <v>0</v>
      </c>
      <c r="K1052" s="198"/>
      <c r="L1052" s="199"/>
      <c r="M1052" s="200" t="s">
        <v>1</v>
      </c>
      <c r="N1052" s="201" t="s">
        <v>41</v>
      </c>
      <c r="O1052" s="59"/>
      <c r="P1052" s="161">
        <f>O1052*H1052</f>
        <v>0</v>
      </c>
      <c r="Q1052" s="161">
        <v>0.0025</v>
      </c>
      <c r="R1052" s="161">
        <f>Q1052*H1052</f>
        <v>0.10505</v>
      </c>
      <c r="S1052" s="161">
        <v>0</v>
      </c>
      <c r="T1052" s="162">
        <f>S1052*H1052</f>
        <v>0</v>
      </c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R1052" s="163" t="s">
        <v>327</v>
      </c>
      <c r="AT1052" s="163" t="s">
        <v>581</v>
      </c>
      <c r="AU1052" s="163" t="s">
        <v>85</v>
      </c>
      <c r="AY1052" s="18" t="s">
        <v>159</v>
      </c>
      <c r="BE1052" s="164">
        <f>IF(N1052="základní",J1052,0)</f>
        <v>0</v>
      </c>
      <c r="BF1052" s="164">
        <f>IF(N1052="snížená",J1052,0)</f>
        <v>0</v>
      </c>
      <c r="BG1052" s="164">
        <f>IF(N1052="zákl. přenesená",J1052,0)</f>
        <v>0</v>
      </c>
      <c r="BH1052" s="164">
        <f>IF(N1052="sníž. přenesená",J1052,0)</f>
        <v>0</v>
      </c>
      <c r="BI1052" s="164">
        <f>IF(N1052="nulová",J1052,0)</f>
        <v>0</v>
      </c>
      <c r="BJ1052" s="18" t="s">
        <v>83</v>
      </c>
      <c r="BK1052" s="164">
        <f>ROUND(I1052*H1052,2)</f>
        <v>0</v>
      </c>
      <c r="BL1052" s="18" t="s">
        <v>237</v>
      </c>
      <c r="BM1052" s="163" t="s">
        <v>1869</v>
      </c>
    </row>
    <row r="1053" spans="2:51" s="13" customFormat="1" ht="11.25">
      <c r="B1053" s="165"/>
      <c r="D1053" s="166" t="s">
        <v>167</v>
      </c>
      <c r="E1053" s="167" t="s">
        <v>1</v>
      </c>
      <c r="F1053" s="168" t="s">
        <v>1870</v>
      </c>
      <c r="H1053" s="169">
        <v>38.2</v>
      </c>
      <c r="I1053" s="170"/>
      <c r="L1053" s="165"/>
      <c r="M1053" s="171"/>
      <c r="N1053" s="172"/>
      <c r="O1053" s="172"/>
      <c r="P1053" s="172"/>
      <c r="Q1053" s="172"/>
      <c r="R1053" s="172"/>
      <c r="S1053" s="172"/>
      <c r="T1053" s="173"/>
      <c r="AT1053" s="167" t="s">
        <v>167</v>
      </c>
      <c r="AU1053" s="167" t="s">
        <v>85</v>
      </c>
      <c r="AV1053" s="13" t="s">
        <v>85</v>
      </c>
      <c r="AW1053" s="13" t="s">
        <v>32</v>
      </c>
      <c r="AX1053" s="13" t="s">
        <v>76</v>
      </c>
      <c r="AY1053" s="167" t="s">
        <v>159</v>
      </c>
    </row>
    <row r="1054" spans="2:51" s="14" customFormat="1" ht="11.25">
      <c r="B1054" s="174"/>
      <c r="D1054" s="166" t="s">
        <v>167</v>
      </c>
      <c r="E1054" s="175" t="s">
        <v>1</v>
      </c>
      <c r="F1054" s="176" t="s">
        <v>227</v>
      </c>
      <c r="H1054" s="177">
        <v>38.2</v>
      </c>
      <c r="I1054" s="178"/>
      <c r="L1054" s="174"/>
      <c r="M1054" s="179"/>
      <c r="N1054" s="180"/>
      <c r="O1054" s="180"/>
      <c r="P1054" s="180"/>
      <c r="Q1054" s="180"/>
      <c r="R1054" s="180"/>
      <c r="S1054" s="180"/>
      <c r="T1054" s="181"/>
      <c r="AT1054" s="175" t="s">
        <v>167</v>
      </c>
      <c r="AU1054" s="175" t="s">
        <v>85</v>
      </c>
      <c r="AV1054" s="14" t="s">
        <v>165</v>
      </c>
      <c r="AW1054" s="14" t="s">
        <v>32</v>
      </c>
      <c r="AX1054" s="14" t="s">
        <v>83</v>
      </c>
      <c r="AY1054" s="175" t="s">
        <v>159</v>
      </c>
    </row>
    <row r="1055" spans="2:51" s="13" customFormat="1" ht="11.25">
      <c r="B1055" s="165"/>
      <c r="D1055" s="166" t="s">
        <v>167</v>
      </c>
      <c r="F1055" s="168" t="s">
        <v>1871</v>
      </c>
      <c r="H1055" s="169">
        <v>42.02</v>
      </c>
      <c r="I1055" s="170"/>
      <c r="L1055" s="165"/>
      <c r="M1055" s="171"/>
      <c r="N1055" s="172"/>
      <c r="O1055" s="172"/>
      <c r="P1055" s="172"/>
      <c r="Q1055" s="172"/>
      <c r="R1055" s="172"/>
      <c r="S1055" s="172"/>
      <c r="T1055" s="173"/>
      <c r="AT1055" s="167" t="s">
        <v>167</v>
      </c>
      <c r="AU1055" s="167" t="s">
        <v>85</v>
      </c>
      <c r="AV1055" s="13" t="s">
        <v>85</v>
      </c>
      <c r="AW1055" s="13" t="s">
        <v>3</v>
      </c>
      <c r="AX1055" s="13" t="s">
        <v>83</v>
      </c>
      <c r="AY1055" s="167" t="s">
        <v>159</v>
      </c>
    </row>
    <row r="1056" spans="1:65" s="2" customFormat="1" ht="33" customHeight="1">
      <c r="A1056" s="33"/>
      <c r="B1056" s="150"/>
      <c r="C1056" s="191" t="s">
        <v>1872</v>
      </c>
      <c r="D1056" s="191" t="s">
        <v>581</v>
      </c>
      <c r="E1056" s="192" t="s">
        <v>1873</v>
      </c>
      <c r="F1056" s="193" t="s">
        <v>1874</v>
      </c>
      <c r="G1056" s="194" t="s">
        <v>164</v>
      </c>
      <c r="H1056" s="195">
        <v>212.795</v>
      </c>
      <c r="I1056" s="196"/>
      <c r="J1056" s="197">
        <f>ROUND(I1056*H1056,2)</f>
        <v>0</v>
      </c>
      <c r="K1056" s="198"/>
      <c r="L1056" s="199"/>
      <c r="M1056" s="200" t="s">
        <v>1</v>
      </c>
      <c r="N1056" s="201" t="s">
        <v>41</v>
      </c>
      <c r="O1056" s="59"/>
      <c r="P1056" s="161">
        <f>O1056*H1056</f>
        <v>0</v>
      </c>
      <c r="Q1056" s="161">
        <v>0.00592</v>
      </c>
      <c r="R1056" s="161">
        <f>Q1056*H1056</f>
        <v>1.2597463999999998</v>
      </c>
      <c r="S1056" s="161">
        <v>0</v>
      </c>
      <c r="T1056" s="162">
        <f>S1056*H1056</f>
        <v>0</v>
      </c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R1056" s="163" t="s">
        <v>327</v>
      </c>
      <c r="AT1056" s="163" t="s">
        <v>581</v>
      </c>
      <c r="AU1056" s="163" t="s">
        <v>85</v>
      </c>
      <c r="AY1056" s="18" t="s">
        <v>159</v>
      </c>
      <c r="BE1056" s="164">
        <f>IF(N1056="základní",J1056,0)</f>
        <v>0</v>
      </c>
      <c r="BF1056" s="164">
        <f>IF(N1056="snížená",J1056,0)</f>
        <v>0</v>
      </c>
      <c r="BG1056" s="164">
        <f>IF(N1056="zákl. přenesená",J1056,0)</f>
        <v>0</v>
      </c>
      <c r="BH1056" s="164">
        <f>IF(N1056="sníž. přenesená",J1056,0)</f>
        <v>0</v>
      </c>
      <c r="BI1056" s="164">
        <f>IF(N1056="nulová",J1056,0)</f>
        <v>0</v>
      </c>
      <c r="BJ1056" s="18" t="s">
        <v>83</v>
      </c>
      <c r="BK1056" s="164">
        <f>ROUND(I1056*H1056,2)</f>
        <v>0</v>
      </c>
      <c r="BL1056" s="18" t="s">
        <v>237</v>
      </c>
      <c r="BM1056" s="163" t="s">
        <v>1875</v>
      </c>
    </row>
    <row r="1057" spans="2:51" s="13" customFormat="1" ht="11.25">
      <c r="B1057" s="165"/>
      <c r="D1057" s="166" t="s">
        <v>167</v>
      </c>
      <c r="E1057" s="167" t="s">
        <v>1</v>
      </c>
      <c r="F1057" s="168" t="s">
        <v>1876</v>
      </c>
      <c r="H1057" s="169">
        <v>193.45</v>
      </c>
      <c r="I1057" s="170"/>
      <c r="L1057" s="165"/>
      <c r="M1057" s="171"/>
      <c r="N1057" s="172"/>
      <c r="O1057" s="172"/>
      <c r="P1057" s="172"/>
      <c r="Q1057" s="172"/>
      <c r="R1057" s="172"/>
      <c r="S1057" s="172"/>
      <c r="T1057" s="173"/>
      <c r="AT1057" s="167" t="s">
        <v>167</v>
      </c>
      <c r="AU1057" s="167" t="s">
        <v>85</v>
      </c>
      <c r="AV1057" s="13" t="s">
        <v>85</v>
      </c>
      <c r="AW1057" s="13" t="s">
        <v>32</v>
      </c>
      <c r="AX1057" s="13" t="s">
        <v>83</v>
      </c>
      <c r="AY1057" s="167" t="s">
        <v>159</v>
      </c>
    </row>
    <row r="1058" spans="2:51" s="13" customFormat="1" ht="11.25">
      <c r="B1058" s="165"/>
      <c r="D1058" s="166" t="s">
        <v>167</v>
      </c>
      <c r="F1058" s="168" t="s">
        <v>1877</v>
      </c>
      <c r="H1058" s="169">
        <v>212.795</v>
      </c>
      <c r="I1058" s="170"/>
      <c r="L1058" s="165"/>
      <c r="M1058" s="171"/>
      <c r="N1058" s="172"/>
      <c r="O1058" s="172"/>
      <c r="P1058" s="172"/>
      <c r="Q1058" s="172"/>
      <c r="R1058" s="172"/>
      <c r="S1058" s="172"/>
      <c r="T1058" s="173"/>
      <c r="AT1058" s="167" t="s">
        <v>167</v>
      </c>
      <c r="AU1058" s="167" t="s">
        <v>85</v>
      </c>
      <c r="AV1058" s="13" t="s">
        <v>85</v>
      </c>
      <c r="AW1058" s="13" t="s">
        <v>3</v>
      </c>
      <c r="AX1058" s="13" t="s">
        <v>83</v>
      </c>
      <c r="AY1058" s="167" t="s">
        <v>159</v>
      </c>
    </row>
    <row r="1059" spans="1:65" s="2" customFormat="1" ht="37.9" customHeight="1">
      <c r="A1059" s="33"/>
      <c r="B1059" s="150"/>
      <c r="C1059" s="151" t="s">
        <v>1878</v>
      </c>
      <c r="D1059" s="151" t="s">
        <v>161</v>
      </c>
      <c r="E1059" s="152" t="s">
        <v>1879</v>
      </c>
      <c r="F1059" s="153" t="s">
        <v>1880</v>
      </c>
      <c r="G1059" s="154" t="s">
        <v>164</v>
      </c>
      <c r="H1059" s="155">
        <v>71.696</v>
      </c>
      <c r="I1059" s="156"/>
      <c r="J1059" s="157">
        <f>ROUND(I1059*H1059,2)</f>
        <v>0</v>
      </c>
      <c r="K1059" s="158"/>
      <c r="L1059" s="34"/>
      <c r="M1059" s="159" t="s">
        <v>1</v>
      </c>
      <c r="N1059" s="160" t="s">
        <v>41</v>
      </c>
      <c r="O1059" s="59"/>
      <c r="P1059" s="161">
        <f>O1059*H1059</f>
        <v>0</v>
      </c>
      <c r="Q1059" s="161">
        <v>0.00606</v>
      </c>
      <c r="R1059" s="161">
        <f>Q1059*H1059</f>
        <v>0.43447776</v>
      </c>
      <c r="S1059" s="161">
        <v>0</v>
      </c>
      <c r="T1059" s="162">
        <f>S1059*H1059</f>
        <v>0</v>
      </c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R1059" s="163" t="s">
        <v>237</v>
      </c>
      <c r="AT1059" s="163" t="s">
        <v>161</v>
      </c>
      <c r="AU1059" s="163" t="s">
        <v>85</v>
      </c>
      <c r="AY1059" s="18" t="s">
        <v>159</v>
      </c>
      <c r="BE1059" s="164">
        <f>IF(N1059="základní",J1059,0)</f>
        <v>0</v>
      </c>
      <c r="BF1059" s="164">
        <f>IF(N1059="snížená",J1059,0)</f>
        <v>0</v>
      </c>
      <c r="BG1059" s="164">
        <f>IF(N1059="zákl. přenesená",J1059,0)</f>
        <v>0</v>
      </c>
      <c r="BH1059" s="164">
        <f>IF(N1059="sníž. přenesená",J1059,0)</f>
        <v>0</v>
      </c>
      <c r="BI1059" s="164">
        <f>IF(N1059="nulová",J1059,0)</f>
        <v>0</v>
      </c>
      <c r="BJ1059" s="18" t="s">
        <v>83</v>
      </c>
      <c r="BK1059" s="164">
        <f>ROUND(I1059*H1059,2)</f>
        <v>0</v>
      </c>
      <c r="BL1059" s="18" t="s">
        <v>237</v>
      </c>
      <c r="BM1059" s="163" t="s">
        <v>1881</v>
      </c>
    </row>
    <row r="1060" spans="2:51" s="13" customFormat="1" ht="33.75">
      <c r="B1060" s="165"/>
      <c r="D1060" s="166" t="s">
        <v>167</v>
      </c>
      <c r="E1060" s="167" t="s">
        <v>1</v>
      </c>
      <c r="F1060" s="168" t="s">
        <v>1882</v>
      </c>
      <c r="H1060" s="169">
        <v>71.696</v>
      </c>
      <c r="I1060" s="170"/>
      <c r="L1060" s="165"/>
      <c r="M1060" s="171"/>
      <c r="N1060" s="172"/>
      <c r="O1060" s="172"/>
      <c r="P1060" s="172"/>
      <c r="Q1060" s="172"/>
      <c r="R1060" s="172"/>
      <c r="S1060" s="172"/>
      <c r="T1060" s="173"/>
      <c r="AT1060" s="167" t="s">
        <v>167</v>
      </c>
      <c r="AU1060" s="167" t="s">
        <v>85</v>
      </c>
      <c r="AV1060" s="13" t="s">
        <v>85</v>
      </c>
      <c r="AW1060" s="13" t="s">
        <v>32</v>
      </c>
      <c r="AX1060" s="13" t="s">
        <v>83</v>
      </c>
      <c r="AY1060" s="167" t="s">
        <v>159</v>
      </c>
    </row>
    <row r="1061" spans="1:65" s="2" customFormat="1" ht="16.5" customHeight="1">
      <c r="A1061" s="33"/>
      <c r="B1061" s="150"/>
      <c r="C1061" s="191" t="s">
        <v>1883</v>
      </c>
      <c r="D1061" s="191" t="s">
        <v>581</v>
      </c>
      <c r="E1061" s="192" t="s">
        <v>1884</v>
      </c>
      <c r="F1061" s="193" t="s">
        <v>1885</v>
      </c>
      <c r="G1061" s="194" t="s">
        <v>164</v>
      </c>
      <c r="H1061" s="195">
        <v>78.866</v>
      </c>
      <c r="I1061" s="196"/>
      <c r="J1061" s="197">
        <f>ROUND(I1061*H1061,2)</f>
        <v>0</v>
      </c>
      <c r="K1061" s="198"/>
      <c r="L1061" s="199"/>
      <c r="M1061" s="200" t="s">
        <v>1</v>
      </c>
      <c r="N1061" s="201" t="s">
        <v>41</v>
      </c>
      <c r="O1061" s="59"/>
      <c r="P1061" s="161">
        <f>O1061*H1061</f>
        <v>0</v>
      </c>
      <c r="Q1061" s="161">
        <v>0.00238</v>
      </c>
      <c r="R1061" s="161">
        <f>Q1061*H1061</f>
        <v>0.18770108000000002</v>
      </c>
      <c r="S1061" s="161">
        <v>0</v>
      </c>
      <c r="T1061" s="162">
        <f>S1061*H1061</f>
        <v>0</v>
      </c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R1061" s="163" t="s">
        <v>327</v>
      </c>
      <c r="AT1061" s="163" t="s">
        <v>581</v>
      </c>
      <c r="AU1061" s="163" t="s">
        <v>85</v>
      </c>
      <c r="AY1061" s="18" t="s">
        <v>159</v>
      </c>
      <c r="BE1061" s="164">
        <f>IF(N1061="základní",J1061,0)</f>
        <v>0</v>
      </c>
      <c r="BF1061" s="164">
        <f>IF(N1061="snížená",J1061,0)</f>
        <v>0</v>
      </c>
      <c r="BG1061" s="164">
        <f>IF(N1061="zákl. přenesená",J1061,0)</f>
        <v>0</v>
      </c>
      <c r="BH1061" s="164">
        <f>IF(N1061="sníž. přenesená",J1061,0)</f>
        <v>0</v>
      </c>
      <c r="BI1061" s="164">
        <f>IF(N1061="nulová",J1061,0)</f>
        <v>0</v>
      </c>
      <c r="BJ1061" s="18" t="s">
        <v>83</v>
      </c>
      <c r="BK1061" s="164">
        <f>ROUND(I1061*H1061,2)</f>
        <v>0</v>
      </c>
      <c r="BL1061" s="18" t="s">
        <v>237</v>
      </c>
      <c r="BM1061" s="163" t="s">
        <v>1886</v>
      </c>
    </row>
    <row r="1062" spans="2:51" s="13" customFormat="1" ht="11.25">
      <c r="B1062" s="165"/>
      <c r="D1062" s="166" t="s">
        <v>167</v>
      </c>
      <c r="F1062" s="168" t="s">
        <v>1887</v>
      </c>
      <c r="H1062" s="169">
        <v>78.866</v>
      </c>
      <c r="I1062" s="170"/>
      <c r="L1062" s="165"/>
      <c r="M1062" s="171"/>
      <c r="N1062" s="172"/>
      <c r="O1062" s="172"/>
      <c r="P1062" s="172"/>
      <c r="Q1062" s="172"/>
      <c r="R1062" s="172"/>
      <c r="S1062" s="172"/>
      <c r="T1062" s="173"/>
      <c r="AT1062" s="167" t="s">
        <v>167</v>
      </c>
      <c r="AU1062" s="167" t="s">
        <v>85</v>
      </c>
      <c r="AV1062" s="13" t="s">
        <v>85</v>
      </c>
      <c r="AW1062" s="13" t="s">
        <v>3</v>
      </c>
      <c r="AX1062" s="13" t="s">
        <v>83</v>
      </c>
      <c r="AY1062" s="167" t="s">
        <v>159</v>
      </c>
    </row>
    <row r="1063" spans="1:65" s="2" customFormat="1" ht="24.2" customHeight="1">
      <c r="A1063" s="33"/>
      <c r="B1063" s="150"/>
      <c r="C1063" s="151" t="s">
        <v>1888</v>
      </c>
      <c r="D1063" s="151" t="s">
        <v>161</v>
      </c>
      <c r="E1063" s="152" t="s">
        <v>1889</v>
      </c>
      <c r="F1063" s="153" t="s">
        <v>1890</v>
      </c>
      <c r="G1063" s="154" t="s">
        <v>164</v>
      </c>
      <c r="H1063" s="155">
        <v>77.086</v>
      </c>
      <c r="I1063" s="156"/>
      <c r="J1063" s="157">
        <f>ROUND(I1063*H1063,2)</f>
        <v>0</v>
      </c>
      <c r="K1063" s="158"/>
      <c r="L1063" s="34"/>
      <c r="M1063" s="159" t="s">
        <v>1</v>
      </c>
      <c r="N1063" s="160" t="s">
        <v>41</v>
      </c>
      <c r="O1063" s="59"/>
      <c r="P1063" s="161">
        <f>O1063*H1063</f>
        <v>0</v>
      </c>
      <c r="Q1063" s="161">
        <v>0.003</v>
      </c>
      <c r="R1063" s="161">
        <f>Q1063*H1063</f>
        <v>0.231258</v>
      </c>
      <c r="S1063" s="161">
        <v>0</v>
      </c>
      <c r="T1063" s="162">
        <f>S1063*H1063</f>
        <v>0</v>
      </c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R1063" s="163" t="s">
        <v>237</v>
      </c>
      <c r="AT1063" s="163" t="s">
        <v>161</v>
      </c>
      <c r="AU1063" s="163" t="s">
        <v>85</v>
      </c>
      <c r="AY1063" s="18" t="s">
        <v>159</v>
      </c>
      <c r="BE1063" s="164">
        <f>IF(N1063="základní",J1063,0)</f>
        <v>0</v>
      </c>
      <c r="BF1063" s="164">
        <f>IF(N1063="snížená",J1063,0)</f>
        <v>0</v>
      </c>
      <c r="BG1063" s="164">
        <f>IF(N1063="zákl. přenesená",J1063,0)</f>
        <v>0</v>
      </c>
      <c r="BH1063" s="164">
        <f>IF(N1063="sníž. přenesená",J1063,0)</f>
        <v>0</v>
      </c>
      <c r="BI1063" s="164">
        <f>IF(N1063="nulová",J1063,0)</f>
        <v>0</v>
      </c>
      <c r="BJ1063" s="18" t="s">
        <v>83</v>
      </c>
      <c r="BK1063" s="164">
        <f>ROUND(I1063*H1063,2)</f>
        <v>0</v>
      </c>
      <c r="BL1063" s="18" t="s">
        <v>237</v>
      </c>
      <c r="BM1063" s="163" t="s">
        <v>1891</v>
      </c>
    </row>
    <row r="1064" spans="2:51" s="13" customFormat="1" ht="11.25">
      <c r="B1064" s="165"/>
      <c r="D1064" s="166" t="s">
        <v>167</v>
      </c>
      <c r="E1064" s="167" t="s">
        <v>1</v>
      </c>
      <c r="F1064" s="168" t="s">
        <v>1892</v>
      </c>
      <c r="H1064" s="169">
        <v>77.086</v>
      </c>
      <c r="I1064" s="170"/>
      <c r="L1064" s="165"/>
      <c r="M1064" s="171"/>
      <c r="N1064" s="172"/>
      <c r="O1064" s="172"/>
      <c r="P1064" s="172"/>
      <c r="Q1064" s="172"/>
      <c r="R1064" s="172"/>
      <c r="S1064" s="172"/>
      <c r="T1064" s="173"/>
      <c r="AT1064" s="167" t="s">
        <v>167</v>
      </c>
      <c r="AU1064" s="167" t="s">
        <v>85</v>
      </c>
      <c r="AV1064" s="13" t="s">
        <v>85</v>
      </c>
      <c r="AW1064" s="13" t="s">
        <v>32</v>
      </c>
      <c r="AX1064" s="13" t="s">
        <v>83</v>
      </c>
      <c r="AY1064" s="167" t="s">
        <v>159</v>
      </c>
    </row>
    <row r="1065" spans="1:65" s="2" customFormat="1" ht="24.2" customHeight="1">
      <c r="A1065" s="33"/>
      <c r="B1065" s="150"/>
      <c r="C1065" s="191" t="s">
        <v>1893</v>
      </c>
      <c r="D1065" s="191" t="s">
        <v>581</v>
      </c>
      <c r="E1065" s="192" t="s">
        <v>1894</v>
      </c>
      <c r="F1065" s="193" t="s">
        <v>1895</v>
      </c>
      <c r="G1065" s="194" t="s">
        <v>164</v>
      </c>
      <c r="H1065" s="195">
        <v>84.795</v>
      </c>
      <c r="I1065" s="196"/>
      <c r="J1065" s="197">
        <f>ROUND(I1065*H1065,2)</f>
        <v>0</v>
      </c>
      <c r="K1065" s="198"/>
      <c r="L1065" s="199"/>
      <c r="M1065" s="200" t="s">
        <v>1</v>
      </c>
      <c r="N1065" s="201" t="s">
        <v>41</v>
      </c>
      <c r="O1065" s="59"/>
      <c r="P1065" s="161">
        <f>O1065*H1065</f>
        <v>0</v>
      </c>
      <c r="Q1065" s="161">
        <v>0.003</v>
      </c>
      <c r="R1065" s="161">
        <f>Q1065*H1065</f>
        <v>0.25438500000000003</v>
      </c>
      <c r="S1065" s="161">
        <v>0</v>
      </c>
      <c r="T1065" s="162">
        <f>S1065*H1065</f>
        <v>0</v>
      </c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R1065" s="163" t="s">
        <v>327</v>
      </c>
      <c r="AT1065" s="163" t="s">
        <v>581</v>
      </c>
      <c r="AU1065" s="163" t="s">
        <v>85</v>
      </c>
      <c r="AY1065" s="18" t="s">
        <v>159</v>
      </c>
      <c r="BE1065" s="164">
        <f>IF(N1065="základní",J1065,0)</f>
        <v>0</v>
      </c>
      <c r="BF1065" s="164">
        <f>IF(N1065="snížená",J1065,0)</f>
        <v>0</v>
      </c>
      <c r="BG1065" s="164">
        <f>IF(N1065="zákl. přenesená",J1065,0)</f>
        <v>0</v>
      </c>
      <c r="BH1065" s="164">
        <f>IF(N1065="sníž. přenesená",J1065,0)</f>
        <v>0</v>
      </c>
      <c r="BI1065" s="164">
        <f>IF(N1065="nulová",J1065,0)</f>
        <v>0</v>
      </c>
      <c r="BJ1065" s="18" t="s">
        <v>83</v>
      </c>
      <c r="BK1065" s="164">
        <f>ROUND(I1065*H1065,2)</f>
        <v>0</v>
      </c>
      <c r="BL1065" s="18" t="s">
        <v>237</v>
      </c>
      <c r="BM1065" s="163" t="s">
        <v>1896</v>
      </c>
    </row>
    <row r="1066" spans="2:51" s="13" customFormat="1" ht="11.25">
      <c r="B1066" s="165"/>
      <c r="D1066" s="166" t="s">
        <v>167</v>
      </c>
      <c r="F1066" s="168" t="s">
        <v>1897</v>
      </c>
      <c r="H1066" s="169">
        <v>84.795</v>
      </c>
      <c r="I1066" s="170"/>
      <c r="L1066" s="165"/>
      <c r="M1066" s="171"/>
      <c r="N1066" s="172"/>
      <c r="O1066" s="172"/>
      <c r="P1066" s="172"/>
      <c r="Q1066" s="172"/>
      <c r="R1066" s="172"/>
      <c r="S1066" s="172"/>
      <c r="T1066" s="173"/>
      <c r="AT1066" s="167" t="s">
        <v>167</v>
      </c>
      <c r="AU1066" s="167" t="s">
        <v>85</v>
      </c>
      <c r="AV1066" s="13" t="s">
        <v>85</v>
      </c>
      <c r="AW1066" s="13" t="s">
        <v>3</v>
      </c>
      <c r="AX1066" s="13" t="s">
        <v>83</v>
      </c>
      <c r="AY1066" s="167" t="s">
        <v>159</v>
      </c>
    </row>
    <row r="1067" spans="1:65" s="2" customFormat="1" ht="24.2" customHeight="1">
      <c r="A1067" s="33"/>
      <c r="B1067" s="150"/>
      <c r="C1067" s="151" t="s">
        <v>1898</v>
      </c>
      <c r="D1067" s="151" t="s">
        <v>161</v>
      </c>
      <c r="E1067" s="152" t="s">
        <v>1899</v>
      </c>
      <c r="F1067" s="153" t="s">
        <v>1900</v>
      </c>
      <c r="G1067" s="154" t="s">
        <v>164</v>
      </c>
      <c r="H1067" s="155">
        <v>6.213</v>
      </c>
      <c r="I1067" s="156"/>
      <c r="J1067" s="157">
        <f>ROUND(I1067*H1067,2)</f>
        <v>0</v>
      </c>
      <c r="K1067" s="158"/>
      <c r="L1067" s="34"/>
      <c r="M1067" s="159" t="s">
        <v>1</v>
      </c>
      <c r="N1067" s="160" t="s">
        <v>41</v>
      </c>
      <c r="O1067" s="59"/>
      <c r="P1067" s="161">
        <f>O1067*H1067</f>
        <v>0</v>
      </c>
      <c r="Q1067" s="161">
        <v>0</v>
      </c>
      <c r="R1067" s="161">
        <f>Q1067*H1067</f>
        <v>0</v>
      </c>
      <c r="S1067" s="161">
        <v>0</v>
      </c>
      <c r="T1067" s="162">
        <f>S1067*H1067</f>
        <v>0</v>
      </c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R1067" s="163" t="s">
        <v>237</v>
      </c>
      <c r="AT1067" s="163" t="s">
        <v>161</v>
      </c>
      <c r="AU1067" s="163" t="s">
        <v>85</v>
      </c>
      <c r="AY1067" s="18" t="s">
        <v>159</v>
      </c>
      <c r="BE1067" s="164">
        <f>IF(N1067="základní",J1067,0)</f>
        <v>0</v>
      </c>
      <c r="BF1067" s="164">
        <f>IF(N1067="snížená",J1067,0)</f>
        <v>0</v>
      </c>
      <c r="BG1067" s="164">
        <f>IF(N1067="zákl. přenesená",J1067,0)</f>
        <v>0</v>
      </c>
      <c r="BH1067" s="164">
        <f>IF(N1067="sníž. přenesená",J1067,0)</f>
        <v>0</v>
      </c>
      <c r="BI1067" s="164">
        <f>IF(N1067="nulová",J1067,0)</f>
        <v>0</v>
      </c>
      <c r="BJ1067" s="18" t="s">
        <v>83</v>
      </c>
      <c r="BK1067" s="164">
        <f>ROUND(I1067*H1067,2)</f>
        <v>0</v>
      </c>
      <c r="BL1067" s="18" t="s">
        <v>237</v>
      </c>
      <c r="BM1067" s="163" t="s">
        <v>1901</v>
      </c>
    </row>
    <row r="1068" spans="2:51" s="13" customFormat="1" ht="11.25">
      <c r="B1068" s="165"/>
      <c r="D1068" s="166" t="s">
        <v>167</v>
      </c>
      <c r="E1068" s="167" t="s">
        <v>1</v>
      </c>
      <c r="F1068" s="168" t="s">
        <v>1193</v>
      </c>
      <c r="H1068" s="169">
        <v>6.213</v>
      </c>
      <c r="I1068" s="170"/>
      <c r="L1068" s="165"/>
      <c r="M1068" s="171"/>
      <c r="N1068" s="172"/>
      <c r="O1068" s="172"/>
      <c r="P1068" s="172"/>
      <c r="Q1068" s="172"/>
      <c r="R1068" s="172"/>
      <c r="S1068" s="172"/>
      <c r="T1068" s="173"/>
      <c r="AT1068" s="167" t="s">
        <v>167</v>
      </c>
      <c r="AU1068" s="167" t="s">
        <v>85</v>
      </c>
      <c r="AV1068" s="13" t="s">
        <v>85</v>
      </c>
      <c r="AW1068" s="13" t="s">
        <v>32</v>
      </c>
      <c r="AX1068" s="13" t="s">
        <v>83</v>
      </c>
      <c r="AY1068" s="167" t="s">
        <v>159</v>
      </c>
    </row>
    <row r="1069" spans="1:65" s="2" customFormat="1" ht="24.2" customHeight="1">
      <c r="A1069" s="33"/>
      <c r="B1069" s="150"/>
      <c r="C1069" s="191" t="s">
        <v>1902</v>
      </c>
      <c r="D1069" s="191" t="s">
        <v>581</v>
      </c>
      <c r="E1069" s="192" t="s">
        <v>1903</v>
      </c>
      <c r="F1069" s="193" t="s">
        <v>1904</v>
      </c>
      <c r="G1069" s="194" t="s">
        <v>164</v>
      </c>
      <c r="H1069" s="195">
        <v>13.669</v>
      </c>
      <c r="I1069" s="196"/>
      <c r="J1069" s="197">
        <f>ROUND(I1069*H1069,2)</f>
        <v>0</v>
      </c>
      <c r="K1069" s="198"/>
      <c r="L1069" s="199"/>
      <c r="M1069" s="200" t="s">
        <v>1</v>
      </c>
      <c r="N1069" s="201" t="s">
        <v>41</v>
      </c>
      <c r="O1069" s="59"/>
      <c r="P1069" s="161">
        <f>O1069*H1069</f>
        <v>0</v>
      </c>
      <c r="Q1069" s="161">
        <v>0.0155</v>
      </c>
      <c r="R1069" s="161">
        <f>Q1069*H1069</f>
        <v>0.21186950000000002</v>
      </c>
      <c r="S1069" s="161">
        <v>0</v>
      </c>
      <c r="T1069" s="162">
        <f>S1069*H1069</f>
        <v>0</v>
      </c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R1069" s="163" t="s">
        <v>327</v>
      </c>
      <c r="AT1069" s="163" t="s">
        <v>581</v>
      </c>
      <c r="AU1069" s="163" t="s">
        <v>85</v>
      </c>
      <c r="AY1069" s="18" t="s">
        <v>159</v>
      </c>
      <c r="BE1069" s="164">
        <f>IF(N1069="základní",J1069,0)</f>
        <v>0</v>
      </c>
      <c r="BF1069" s="164">
        <f>IF(N1069="snížená",J1069,0)</f>
        <v>0</v>
      </c>
      <c r="BG1069" s="164">
        <f>IF(N1069="zákl. přenesená",J1069,0)</f>
        <v>0</v>
      </c>
      <c r="BH1069" s="164">
        <f>IF(N1069="sníž. přenesená",J1069,0)</f>
        <v>0</v>
      </c>
      <c r="BI1069" s="164">
        <f>IF(N1069="nulová",J1069,0)</f>
        <v>0</v>
      </c>
      <c r="BJ1069" s="18" t="s">
        <v>83</v>
      </c>
      <c r="BK1069" s="164">
        <f>ROUND(I1069*H1069,2)</f>
        <v>0</v>
      </c>
      <c r="BL1069" s="18" t="s">
        <v>237</v>
      </c>
      <c r="BM1069" s="163" t="s">
        <v>1905</v>
      </c>
    </row>
    <row r="1070" spans="2:51" s="13" customFormat="1" ht="11.25">
      <c r="B1070" s="165"/>
      <c r="D1070" s="166" t="s">
        <v>167</v>
      </c>
      <c r="F1070" s="168" t="s">
        <v>1906</v>
      </c>
      <c r="H1070" s="169">
        <v>13.669</v>
      </c>
      <c r="I1070" s="170"/>
      <c r="L1070" s="165"/>
      <c r="M1070" s="171"/>
      <c r="N1070" s="172"/>
      <c r="O1070" s="172"/>
      <c r="P1070" s="172"/>
      <c r="Q1070" s="172"/>
      <c r="R1070" s="172"/>
      <c r="S1070" s="172"/>
      <c r="T1070" s="173"/>
      <c r="AT1070" s="167" t="s">
        <v>167</v>
      </c>
      <c r="AU1070" s="167" t="s">
        <v>85</v>
      </c>
      <c r="AV1070" s="13" t="s">
        <v>85</v>
      </c>
      <c r="AW1070" s="13" t="s">
        <v>3</v>
      </c>
      <c r="AX1070" s="13" t="s">
        <v>83</v>
      </c>
      <c r="AY1070" s="167" t="s">
        <v>159</v>
      </c>
    </row>
    <row r="1071" spans="1:65" s="2" customFormat="1" ht="24.2" customHeight="1">
      <c r="A1071" s="33"/>
      <c r="B1071" s="150"/>
      <c r="C1071" s="151" t="s">
        <v>1907</v>
      </c>
      <c r="D1071" s="151" t="s">
        <v>161</v>
      </c>
      <c r="E1071" s="152" t="s">
        <v>1908</v>
      </c>
      <c r="F1071" s="153" t="s">
        <v>1909</v>
      </c>
      <c r="G1071" s="154" t="s">
        <v>164</v>
      </c>
      <c r="H1071" s="155">
        <v>389.116</v>
      </c>
      <c r="I1071" s="156"/>
      <c r="J1071" s="157">
        <f>ROUND(I1071*H1071,2)</f>
        <v>0</v>
      </c>
      <c r="K1071" s="158"/>
      <c r="L1071" s="34"/>
      <c r="M1071" s="159" t="s">
        <v>1</v>
      </c>
      <c r="N1071" s="160" t="s">
        <v>41</v>
      </c>
      <c r="O1071" s="59"/>
      <c r="P1071" s="161">
        <f>O1071*H1071</f>
        <v>0</v>
      </c>
      <c r="Q1071" s="161">
        <v>0</v>
      </c>
      <c r="R1071" s="161">
        <f>Q1071*H1071</f>
        <v>0</v>
      </c>
      <c r="S1071" s="161">
        <v>0</v>
      </c>
      <c r="T1071" s="162">
        <f>S1071*H1071</f>
        <v>0</v>
      </c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R1071" s="163" t="s">
        <v>237</v>
      </c>
      <c r="AT1071" s="163" t="s">
        <v>161</v>
      </c>
      <c r="AU1071" s="163" t="s">
        <v>85</v>
      </c>
      <c r="AY1071" s="18" t="s">
        <v>159</v>
      </c>
      <c r="BE1071" s="164">
        <f>IF(N1071="základní",J1071,0)</f>
        <v>0</v>
      </c>
      <c r="BF1071" s="164">
        <f>IF(N1071="snížená",J1071,0)</f>
        <v>0</v>
      </c>
      <c r="BG1071" s="164">
        <f>IF(N1071="zákl. přenesená",J1071,0)</f>
        <v>0</v>
      </c>
      <c r="BH1071" s="164">
        <f>IF(N1071="sníž. přenesená",J1071,0)</f>
        <v>0</v>
      </c>
      <c r="BI1071" s="164">
        <f>IF(N1071="nulová",J1071,0)</f>
        <v>0</v>
      </c>
      <c r="BJ1071" s="18" t="s">
        <v>83</v>
      </c>
      <c r="BK1071" s="164">
        <f>ROUND(I1071*H1071,2)</f>
        <v>0</v>
      </c>
      <c r="BL1071" s="18" t="s">
        <v>237</v>
      </c>
      <c r="BM1071" s="163" t="s">
        <v>1910</v>
      </c>
    </row>
    <row r="1072" spans="2:51" s="13" customFormat="1" ht="11.25">
      <c r="B1072" s="165"/>
      <c r="D1072" s="166" t="s">
        <v>167</v>
      </c>
      <c r="E1072" s="167" t="s">
        <v>1</v>
      </c>
      <c r="F1072" s="168" t="s">
        <v>1787</v>
      </c>
      <c r="H1072" s="169">
        <v>200.574</v>
      </c>
      <c r="I1072" s="170"/>
      <c r="L1072" s="165"/>
      <c r="M1072" s="171"/>
      <c r="N1072" s="172"/>
      <c r="O1072" s="172"/>
      <c r="P1072" s="172"/>
      <c r="Q1072" s="172"/>
      <c r="R1072" s="172"/>
      <c r="S1072" s="172"/>
      <c r="T1072" s="173"/>
      <c r="AT1072" s="167" t="s">
        <v>167</v>
      </c>
      <c r="AU1072" s="167" t="s">
        <v>85</v>
      </c>
      <c r="AV1072" s="13" t="s">
        <v>85</v>
      </c>
      <c r="AW1072" s="13" t="s">
        <v>32</v>
      </c>
      <c r="AX1072" s="13" t="s">
        <v>76</v>
      </c>
      <c r="AY1072" s="167" t="s">
        <v>159</v>
      </c>
    </row>
    <row r="1073" spans="2:51" s="13" customFormat="1" ht="11.25">
      <c r="B1073" s="165"/>
      <c r="D1073" s="166" t="s">
        <v>167</v>
      </c>
      <c r="E1073" s="167" t="s">
        <v>1</v>
      </c>
      <c r="F1073" s="168" t="s">
        <v>1788</v>
      </c>
      <c r="H1073" s="169">
        <v>176.127</v>
      </c>
      <c r="I1073" s="170"/>
      <c r="L1073" s="165"/>
      <c r="M1073" s="171"/>
      <c r="N1073" s="172"/>
      <c r="O1073" s="172"/>
      <c r="P1073" s="172"/>
      <c r="Q1073" s="172"/>
      <c r="R1073" s="172"/>
      <c r="S1073" s="172"/>
      <c r="T1073" s="173"/>
      <c r="AT1073" s="167" t="s">
        <v>167</v>
      </c>
      <c r="AU1073" s="167" t="s">
        <v>85</v>
      </c>
      <c r="AV1073" s="13" t="s">
        <v>85</v>
      </c>
      <c r="AW1073" s="13" t="s">
        <v>32</v>
      </c>
      <c r="AX1073" s="13" t="s">
        <v>76</v>
      </c>
      <c r="AY1073" s="167" t="s">
        <v>159</v>
      </c>
    </row>
    <row r="1074" spans="2:51" s="13" customFormat="1" ht="11.25">
      <c r="B1074" s="165"/>
      <c r="D1074" s="166" t="s">
        <v>167</v>
      </c>
      <c r="E1074" s="167" t="s">
        <v>1</v>
      </c>
      <c r="F1074" s="168" t="s">
        <v>1789</v>
      </c>
      <c r="H1074" s="169">
        <v>12.415</v>
      </c>
      <c r="I1074" s="170"/>
      <c r="L1074" s="165"/>
      <c r="M1074" s="171"/>
      <c r="N1074" s="172"/>
      <c r="O1074" s="172"/>
      <c r="P1074" s="172"/>
      <c r="Q1074" s="172"/>
      <c r="R1074" s="172"/>
      <c r="S1074" s="172"/>
      <c r="T1074" s="173"/>
      <c r="AT1074" s="167" t="s">
        <v>167</v>
      </c>
      <c r="AU1074" s="167" t="s">
        <v>85</v>
      </c>
      <c r="AV1074" s="13" t="s">
        <v>85</v>
      </c>
      <c r="AW1074" s="13" t="s">
        <v>32</v>
      </c>
      <c r="AX1074" s="13" t="s">
        <v>76</v>
      </c>
      <c r="AY1074" s="167" t="s">
        <v>159</v>
      </c>
    </row>
    <row r="1075" spans="2:51" s="14" customFormat="1" ht="11.25">
      <c r="B1075" s="174"/>
      <c r="D1075" s="166" t="s">
        <v>167</v>
      </c>
      <c r="E1075" s="175" t="s">
        <v>1</v>
      </c>
      <c r="F1075" s="176" t="s">
        <v>227</v>
      </c>
      <c r="H1075" s="177">
        <v>389.11600000000004</v>
      </c>
      <c r="I1075" s="178"/>
      <c r="L1075" s="174"/>
      <c r="M1075" s="179"/>
      <c r="N1075" s="180"/>
      <c r="O1075" s="180"/>
      <c r="P1075" s="180"/>
      <c r="Q1075" s="180"/>
      <c r="R1075" s="180"/>
      <c r="S1075" s="180"/>
      <c r="T1075" s="181"/>
      <c r="AT1075" s="175" t="s">
        <v>167</v>
      </c>
      <c r="AU1075" s="175" t="s">
        <v>85</v>
      </c>
      <c r="AV1075" s="14" t="s">
        <v>165</v>
      </c>
      <c r="AW1075" s="14" t="s">
        <v>32</v>
      </c>
      <c r="AX1075" s="14" t="s">
        <v>83</v>
      </c>
      <c r="AY1075" s="175" t="s">
        <v>159</v>
      </c>
    </row>
    <row r="1076" spans="1:65" s="2" customFormat="1" ht="24.2" customHeight="1">
      <c r="A1076" s="33"/>
      <c r="B1076" s="150"/>
      <c r="C1076" s="191" t="s">
        <v>1911</v>
      </c>
      <c r="D1076" s="191" t="s">
        <v>581</v>
      </c>
      <c r="E1076" s="192" t="s">
        <v>1912</v>
      </c>
      <c r="F1076" s="193" t="s">
        <v>1913</v>
      </c>
      <c r="G1076" s="194" t="s">
        <v>164</v>
      </c>
      <c r="H1076" s="195">
        <v>791.072</v>
      </c>
      <c r="I1076" s="196"/>
      <c r="J1076" s="197">
        <f>ROUND(I1076*H1076,2)</f>
        <v>0</v>
      </c>
      <c r="K1076" s="198"/>
      <c r="L1076" s="199"/>
      <c r="M1076" s="200" t="s">
        <v>1</v>
      </c>
      <c r="N1076" s="201" t="s">
        <v>41</v>
      </c>
      <c r="O1076" s="59"/>
      <c r="P1076" s="161">
        <f>O1076*H1076</f>
        <v>0</v>
      </c>
      <c r="Q1076" s="161">
        <v>0.003</v>
      </c>
      <c r="R1076" s="161">
        <f>Q1076*H1076</f>
        <v>2.373216</v>
      </c>
      <c r="S1076" s="161">
        <v>0</v>
      </c>
      <c r="T1076" s="162">
        <f>S1076*H1076</f>
        <v>0</v>
      </c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R1076" s="163" t="s">
        <v>327</v>
      </c>
      <c r="AT1076" s="163" t="s">
        <v>581</v>
      </c>
      <c r="AU1076" s="163" t="s">
        <v>85</v>
      </c>
      <c r="AY1076" s="18" t="s">
        <v>159</v>
      </c>
      <c r="BE1076" s="164">
        <f>IF(N1076="základní",J1076,0)</f>
        <v>0</v>
      </c>
      <c r="BF1076" s="164">
        <f>IF(N1076="snížená",J1076,0)</f>
        <v>0</v>
      </c>
      <c r="BG1076" s="164">
        <f>IF(N1076="zákl. přenesená",J1076,0)</f>
        <v>0</v>
      </c>
      <c r="BH1076" s="164">
        <f>IF(N1076="sníž. přenesená",J1076,0)</f>
        <v>0</v>
      </c>
      <c r="BI1076" s="164">
        <f>IF(N1076="nulová",J1076,0)</f>
        <v>0</v>
      </c>
      <c r="BJ1076" s="18" t="s">
        <v>83</v>
      </c>
      <c r="BK1076" s="164">
        <f>ROUND(I1076*H1076,2)</f>
        <v>0</v>
      </c>
      <c r="BL1076" s="18" t="s">
        <v>237</v>
      </c>
      <c r="BM1076" s="163" t="s">
        <v>1914</v>
      </c>
    </row>
    <row r="1077" spans="2:51" s="13" customFormat="1" ht="11.25">
      <c r="B1077" s="165"/>
      <c r="D1077" s="166" t="s">
        <v>167</v>
      </c>
      <c r="E1077" s="167" t="s">
        <v>1</v>
      </c>
      <c r="F1077" s="168" t="s">
        <v>1787</v>
      </c>
      <c r="H1077" s="169">
        <v>200.574</v>
      </c>
      <c r="I1077" s="170"/>
      <c r="L1077" s="165"/>
      <c r="M1077" s="171"/>
      <c r="N1077" s="172"/>
      <c r="O1077" s="172"/>
      <c r="P1077" s="172"/>
      <c r="Q1077" s="172"/>
      <c r="R1077" s="172"/>
      <c r="S1077" s="172"/>
      <c r="T1077" s="173"/>
      <c r="AT1077" s="167" t="s">
        <v>167</v>
      </c>
      <c r="AU1077" s="167" t="s">
        <v>85</v>
      </c>
      <c r="AV1077" s="13" t="s">
        <v>85</v>
      </c>
      <c r="AW1077" s="13" t="s">
        <v>32</v>
      </c>
      <c r="AX1077" s="13" t="s">
        <v>76</v>
      </c>
      <c r="AY1077" s="167" t="s">
        <v>159</v>
      </c>
    </row>
    <row r="1078" spans="2:51" s="13" customFormat="1" ht="11.25">
      <c r="B1078" s="165"/>
      <c r="D1078" s="166" t="s">
        <v>167</v>
      </c>
      <c r="E1078" s="167" t="s">
        <v>1</v>
      </c>
      <c r="F1078" s="168" t="s">
        <v>1788</v>
      </c>
      <c r="H1078" s="169">
        <v>176.127</v>
      </c>
      <c r="I1078" s="170"/>
      <c r="L1078" s="165"/>
      <c r="M1078" s="171"/>
      <c r="N1078" s="172"/>
      <c r="O1078" s="172"/>
      <c r="P1078" s="172"/>
      <c r="Q1078" s="172"/>
      <c r="R1078" s="172"/>
      <c r="S1078" s="172"/>
      <c r="T1078" s="173"/>
      <c r="AT1078" s="167" t="s">
        <v>167</v>
      </c>
      <c r="AU1078" s="167" t="s">
        <v>85</v>
      </c>
      <c r="AV1078" s="13" t="s">
        <v>85</v>
      </c>
      <c r="AW1078" s="13" t="s">
        <v>32</v>
      </c>
      <c r="AX1078" s="13" t="s">
        <v>76</v>
      </c>
      <c r="AY1078" s="167" t="s">
        <v>159</v>
      </c>
    </row>
    <row r="1079" spans="2:51" s="14" customFormat="1" ht="11.25">
      <c r="B1079" s="174"/>
      <c r="D1079" s="166" t="s">
        <v>167</v>
      </c>
      <c r="E1079" s="175" t="s">
        <v>1</v>
      </c>
      <c r="F1079" s="176" t="s">
        <v>227</v>
      </c>
      <c r="H1079" s="177">
        <v>376.701</v>
      </c>
      <c r="I1079" s="178"/>
      <c r="L1079" s="174"/>
      <c r="M1079" s="179"/>
      <c r="N1079" s="180"/>
      <c r="O1079" s="180"/>
      <c r="P1079" s="180"/>
      <c r="Q1079" s="180"/>
      <c r="R1079" s="180"/>
      <c r="S1079" s="180"/>
      <c r="T1079" s="181"/>
      <c r="AT1079" s="175" t="s">
        <v>167</v>
      </c>
      <c r="AU1079" s="175" t="s">
        <v>85</v>
      </c>
      <c r="AV1079" s="14" t="s">
        <v>165</v>
      </c>
      <c r="AW1079" s="14" t="s">
        <v>32</v>
      </c>
      <c r="AX1079" s="14" t="s">
        <v>83</v>
      </c>
      <c r="AY1079" s="175" t="s">
        <v>159</v>
      </c>
    </row>
    <row r="1080" spans="2:51" s="13" customFormat="1" ht="11.25">
      <c r="B1080" s="165"/>
      <c r="D1080" s="166" t="s">
        <v>167</v>
      </c>
      <c r="F1080" s="168" t="s">
        <v>1915</v>
      </c>
      <c r="H1080" s="169">
        <v>791.072</v>
      </c>
      <c r="I1080" s="170"/>
      <c r="L1080" s="165"/>
      <c r="M1080" s="171"/>
      <c r="N1080" s="172"/>
      <c r="O1080" s="172"/>
      <c r="P1080" s="172"/>
      <c r="Q1080" s="172"/>
      <c r="R1080" s="172"/>
      <c r="S1080" s="172"/>
      <c r="T1080" s="173"/>
      <c r="AT1080" s="167" t="s">
        <v>167</v>
      </c>
      <c r="AU1080" s="167" t="s">
        <v>85</v>
      </c>
      <c r="AV1080" s="13" t="s">
        <v>85</v>
      </c>
      <c r="AW1080" s="13" t="s">
        <v>3</v>
      </c>
      <c r="AX1080" s="13" t="s">
        <v>83</v>
      </c>
      <c r="AY1080" s="167" t="s">
        <v>159</v>
      </c>
    </row>
    <row r="1081" spans="1:65" s="2" customFormat="1" ht="24.2" customHeight="1">
      <c r="A1081" s="33"/>
      <c r="B1081" s="150"/>
      <c r="C1081" s="191" t="s">
        <v>1916</v>
      </c>
      <c r="D1081" s="191" t="s">
        <v>581</v>
      </c>
      <c r="E1081" s="192" t="s">
        <v>1917</v>
      </c>
      <c r="F1081" s="193" t="s">
        <v>1918</v>
      </c>
      <c r="G1081" s="194" t="s">
        <v>164</v>
      </c>
      <c r="H1081" s="195">
        <v>26.072</v>
      </c>
      <c r="I1081" s="196"/>
      <c r="J1081" s="197">
        <f>ROUND(I1081*H1081,2)</f>
        <v>0</v>
      </c>
      <c r="K1081" s="198"/>
      <c r="L1081" s="199"/>
      <c r="M1081" s="200" t="s">
        <v>1</v>
      </c>
      <c r="N1081" s="201" t="s">
        <v>41</v>
      </c>
      <c r="O1081" s="59"/>
      <c r="P1081" s="161">
        <f>O1081*H1081</f>
        <v>0</v>
      </c>
      <c r="Q1081" s="161">
        <v>0.01604</v>
      </c>
      <c r="R1081" s="161">
        <f>Q1081*H1081</f>
        <v>0.41819487999999994</v>
      </c>
      <c r="S1081" s="161">
        <v>0</v>
      </c>
      <c r="T1081" s="162">
        <f>S1081*H1081</f>
        <v>0</v>
      </c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R1081" s="163" t="s">
        <v>327</v>
      </c>
      <c r="AT1081" s="163" t="s">
        <v>581</v>
      </c>
      <c r="AU1081" s="163" t="s">
        <v>85</v>
      </c>
      <c r="AY1081" s="18" t="s">
        <v>159</v>
      </c>
      <c r="BE1081" s="164">
        <f>IF(N1081="základní",J1081,0)</f>
        <v>0</v>
      </c>
      <c r="BF1081" s="164">
        <f>IF(N1081="snížená",J1081,0)</f>
        <v>0</v>
      </c>
      <c r="BG1081" s="164">
        <f>IF(N1081="zákl. přenesená",J1081,0)</f>
        <v>0</v>
      </c>
      <c r="BH1081" s="164">
        <f>IF(N1081="sníž. přenesená",J1081,0)</f>
        <v>0</v>
      </c>
      <c r="BI1081" s="164">
        <f>IF(N1081="nulová",J1081,0)</f>
        <v>0</v>
      </c>
      <c r="BJ1081" s="18" t="s">
        <v>83</v>
      </c>
      <c r="BK1081" s="164">
        <f>ROUND(I1081*H1081,2)</f>
        <v>0</v>
      </c>
      <c r="BL1081" s="18" t="s">
        <v>237</v>
      </c>
      <c r="BM1081" s="163" t="s">
        <v>1919</v>
      </c>
    </row>
    <row r="1082" spans="2:51" s="13" customFormat="1" ht="11.25">
      <c r="B1082" s="165"/>
      <c r="D1082" s="166" t="s">
        <v>167</v>
      </c>
      <c r="E1082" s="167" t="s">
        <v>1</v>
      </c>
      <c r="F1082" s="168" t="s">
        <v>1789</v>
      </c>
      <c r="H1082" s="169">
        <v>12.415</v>
      </c>
      <c r="I1082" s="170"/>
      <c r="L1082" s="165"/>
      <c r="M1082" s="171"/>
      <c r="N1082" s="172"/>
      <c r="O1082" s="172"/>
      <c r="P1082" s="172"/>
      <c r="Q1082" s="172"/>
      <c r="R1082" s="172"/>
      <c r="S1082" s="172"/>
      <c r="T1082" s="173"/>
      <c r="AT1082" s="167" t="s">
        <v>167</v>
      </c>
      <c r="AU1082" s="167" t="s">
        <v>85</v>
      </c>
      <c r="AV1082" s="13" t="s">
        <v>85</v>
      </c>
      <c r="AW1082" s="13" t="s">
        <v>32</v>
      </c>
      <c r="AX1082" s="13" t="s">
        <v>83</v>
      </c>
      <c r="AY1082" s="167" t="s">
        <v>159</v>
      </c>
    </row>
    <row r="1083" spans="2:51" s="13" customFormat="1" ht="11.25">
      <c r="B1083" s="165"/>
      <c r="D1083" s="166" t="s">
        <v>167</v>
      </c>
      <c r="F1083" s="168" t="s">
        <v>1920</v>
      </c>
      <c r="H1083" s="169">
        <v>26.072</v>
      </c>
      <c r="I1083" s="170"/>
      <c r="L1083" s="165"/>
      <c r="M1083" s="171"/>
      <c r="N1083" s="172"/>
      <c r="O1083" s="172"/>
      <c r="P1083" s="172"/>
      <c r="Q1083" s="172"/>
      <c r="R1083" s="172"/>
      <c r="S1083" s="172"/>
      <c r="T1083" s="173"/>
      <c r="AT1083" s="167" t="s">
        <v>167</v>
      </c>
      <c r="AU1083" s="167" t="s">
        <v>85</v>
      </c>
      <c r="AV1083" s="13" t="s">
        <v>85</v>
      </c>
      <c r="AW1083" s="13" t="s">
        <v>3</v>
      </c>
      <c r="AX1083" s="13" t="s">
        <v>83</v>
      </c>
      <c r="AY1083" s="167" t="s">
        <v>159</v>
      </c>
    </row>
    <row r="1084" spans="1:65" s="2" customFormat="1" ht="24.2" customHeight="1">
      <c r="A1084" s="33"/>
      <c r="B1084" s="150"/>
      <c r="C1084" s="151" t="s">
        <v>1921</v>
      </c>
      <c r="D1084" s="151" t="s">
        <v>161</v>
      </c>
      <c r="E1084" s="152" t="s">
        <v>1922</v>
      </c>
      <c r="F1084" s="153" t="s">
        <v>1923</v>
      </c>
      <c r="G1084" s="154" t="s">
        <v>190</v>
      </c>
      <c r="H1084" s="155">
        <v>42.62</v>
      </c>
      <c r="I1084" s="156"/>
      <c r="J1084" s="157">
        <f>ROUND(I1084*H1084,2)</f>
        <v>0</v>
      </c>
      <c r="K1084" s="158"/>
      <c r="L1084" s="34"/>
      <c r="M1084" s="159" t="s">
        <v>1</v>
      </c>
      <c r="N1084" s="160" t="s">
        <v>41</v>
      </c>
      <c r="O1084" s="59"/>
      <c r="P1084" s="161">
        <f>O1084*H1084</f>
        <v>0</v>
      </c>
      <c r="Q1084" s="161">
        <v>3E-05</v>
      </c>
      <c r="R1084" s="161">
        <f>Q1084*H1084</f>
        <v>0.0012786</v>
      </c>
      <c r="S1084" s="161">
        <v>0</v>
      </c>
      <c r="T1084" s="162">
        <f>S1084*H1084</f>
        <v>0</v>
      </c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R1084" s="163" t="s">
        <v>237</v>
      </c>
      <c r="AT1084" s="163" t="s">
        <v>161</v>
      </c>
      <c r="AU1084" s="163" t="s">
        <v>85</v>
      </c>
      <c r="AY1084" s="18" t="s">
        <v>159</v>
      </c>
      <c r="BE1084" s="164">
        <f>IF(N1084="základní",J1084,0)</f>
        <v>0</v>
      </c>
      <c r="BF1084" s="164">
        <f>IF(N1084="snížená",J1084,0)</f>
        <v>0</v>
      </c>
      <c r="BG1084" s="164">
        <f>IF(N1084="zákl. přenesená",J1084,0)</f>
        <v>0</v>
      </c>
      <c r="BH1084" s="164">
        <f>IF(N1084="sníž. přenesená",J1084,0)</f>
        <v>0</v>
      </c>
      <c r="BI1084" s="164">
        <f>IF(N1084="nulová",J1084,0)</f>
        <v>0</v>
      </c>
      <c r="BJ1084" s="18" t="s">
        <v>83</v>
      </c>
      <c r="BK1084" s="164">
        <f>ROUND(I1084*H1084,2)</f>
        <v>0</v>
      </c>
      <c r="BL1084" s="18" t="s">
        <v>237</v>
      </c>
      <c r="BM1084" s="163" t="s">
        <v>1924</v>
      </c>
    </row>
    <row r="1085" spans="2:51" s="13" customFormat="1" ht="11.25">
      <c r="B1085" s="165"/>
      <c r="D1085" s="166" t="s">
        <v>167</v>
      </c>
      <c r="E1085" s="167" t="s">
        <v>1</v>
      </c>
      <c r="F1085" s="168" t="s">
        <v>1925</v>
      </c>
      <c r="H1085" s="169">
        <v>42.62</v>
      </c>
      <c r="I1085" s="170"/>
      <c r="L1085" s="165"/>
      <c r="M1085" s="171"/>
      <c r="N1085" s="172"/>
      <c r="O1085" s="172"/>
      <c r="P1085" s="172"/>
      <c r="Q1085" s="172"/>
      <c r="R1085" s="172"/>
      <c r="S1085" s="172"/>
      <c r="T1085" s="173"/>
      <c r="AT1085" s="167" t="s">
        <v>167</v>
      </c>
      <c r="AU1085" s="167" t="s">
        <v>85</v>
      </c>
      <c r="AV1085" s="13" t="s">
        <v>85</v>
      </c>
      <c r="AW1085" s="13" t="s">
        <v>32</v>
      </c>
      <c r="AX1085" s="13" t="s">
        <v>83</v>
      </c>
      <c r="AY1085" s="167" t="s">
        <v>159</v>
      </c>
    </row>
    <row r="1086" spans="1:65" s="2" customFormat="1" ht="16.5" customHeight="1">
      <c r="A1086" s="33"/>
      <c r="B1086" s="150"/>
      <c r="C1086" s="191" t="s">
        <v>1926</v>
      </c>
      <c r="D1086" s="191" t="s">
        <v>581</v>
      </c>
      <c r="E1086" s="192" t="s">
        <v>1927</v>
      </c>
      <c r="F1086" s="193" t="s">
        <v>1928</v>
      </c>
      <c r="G1086" s="194" t="s">
        <v>196</v>
      </c>
      <c r="H1086" s="195">
        <v>1.876</v>
      </c>
      <c r="I1086" s="196"/>
      <c r="J1086" s="197">
        <f>ROUND(I1086*H1086,2)</f>
        <v>0</v>
      </c>
      <c r="K1086" s="198"/>
      <c r="L1086" s="199"/>
      <c r="M1086" s="200" t="s">
        <v>1</v>
      </c>
      <c r="N1086" s="201" t="s">
        <v>41</v>
      </c>
      <c r="O1086" s="59"/>
      <c r="P1086" s="161">
        <f>O1086*H1086</f>
        <v>0</v>
      </c>
      <c r="Q1086" s="161">
        <v>0.03</v>
      </c>
      <c r="R1086" s="161">
        <f>Q1086*H1086</f>
        <v>0.05628</v>
      </c>
      <c r="S1086" s="161">
        <v>0</v>
      </c>
      <c r="T1086" s="162">
        <f>S1086*H1086</f>
        <v>0</v>
      </c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R1086" s="163" t="s">
        <v>327</v>
      </c>
      <c r="AT1086" s="163" t="s">
        <v>581</v>
      </c>
      <c r="AU1086" s="163" t="s">
        <v>85</v>
      </c>
      <c r="AY1086" s="18" t="s">
        <v>159</v>
      </c>
      <c r="BE1086" s="164">
        <f>IF(N1086="základní",J1086,0)</f>
        <v>0</v>
      </c>
      <c r="BF1086" s="164">
        <f>IF(N1086="snížená",J1086,0)</f>
        <v>0</v>
      </c>
      <c r="BG1086" s="164">
        <f>IF(N1086="zákl. přenesená",J1086,0)</f>
        <v>0</v>
      </c>
      <c r="BH1086" s="164">
        <f>IF(N1086="sníž. přenesená",J1086,0)</f>
        <v>0</v>
      </c>
      <c r="BI1086" s="164">
        <f>IF(N1086="nulová",J1086,0)</f>
        <v>0</v>
      </c>
      <c r="BJ1086" s="18" t="s">
        <v>83</v>
      </c>
      <c r="BK1086" s="164">
        <f>ROUND(I1086*H1086,2)</f>
        <v>0</v>
      </c>
      <c r="BL1086" s="18" t="s">
        <v>237</v>
      </c>
      <c r="BM1086" s="163" t="s">
        <v>1929</v>
      </c>
    </row>
    <row r="1087" spans="2:51" s="13" customFormat="1" ht="11.25">
      <c r="B1087" s="165"/>
      <c r="D1087" s="166" t="s">
        <v>167</v>
      </c>
      <c r="E1087" s="167" t="s">
        <v>1</v>
      </c>
      <c r="F1087" s="168" t="s">
        <v>1930</v>
      </c>
      <c r="H1087" s="169">
        <v>1.705</v>
      </c>
      <c r="I1087" s="170"/>
      <c r="L1087" s="165"/>
      <c r="M1087" s="171"/>
      <c r="N1087" s="172"/>
      <c r="O1087" s="172"/>
      <c r="P1087" s="172"/>
      <c r="Q1087" s="172"/>
      <c r="R1087" s="172"/>
      <c r="S1087" s="172"/>
      <c r="T1087" s="173"/>
      <c r="AT1087" s="167" t="s">
        <v>167</v>
      </c>
      <c r="AU1087" s="167" t="s">
        <v>85</v>
      </c>
      <c r="AV1087" s="13" t="s">
        <v>85</v>
      </c>
      <c r="AW1087" s="13" t="s">
        <v>32</v>
      </c>
      <c r="AX1087" s="13" t="s">
        <v>83</v>
      </c>
      <c r="AY1087" s="167" t="s">
        <v>159</v>
      </c>
    </row>
    <row r="1088" spans="2:51" s="13" customFormat="1" ht="11.25">
      <c r="B1088" s="165"/>
      <c r="D1088" s="166" t="s">
        <v>167</v>
      </c>
      <c r="F1088" s="168" t="s">
        <v>1931</v>
      </c>
      <c r="H1088" s="169">
        <v>1.876</v>
      </c>
      <c r="I1088" s="170"/>
      <c r="L1088" s="165"/>
      <c r="M1088" s="171"/>
      <c r="N1088" s="172"/>
      <c r="O1088" s="172"/>
      <c r="P1088" s="172"/>
      <c r="Q1088" s="172"/>
      <c r="R1088" s="172"/>
      <c r="S1088" s="172"/>
      <c r="T1088" s="173"/>
      <c r="AT1088" s="167" t="s">
        <v>167</v>
      </c>
      <c r="AU1088" s="167" t="s">
        <v>85</v>
      </c>
      <c r="AV1088" s="13" t="s">
        <v>85</v>
      </c>
      <c r="AW1088" s="13" t="s">
        <v>3</v>
      </c>
      <c r="AX1088" s="13" t="s">
        <v>83</v>
      </c>
      <c r="AY1088" s="167" t="s">
        <v>159</v>
      </c>
    </row>
    <row r="1089" spans="1:65" s="2" customFormat="1" ht="24.2" customHeight="1">
      <c r="A1089" s="33"/>
      <c r="B1089" s="150"/>
      <c r="C1089" s="151" t="s">
        <v>1932</v>
      </c>
      <c r="D1089" s="151" t="s">
        <v>161</v>
      </c>
      <c r="E1089" s="152" t="s">
        <v>1933</v>
      </c>
      <c r="F1089" s="153" t="s">
        <v>1934</v>
      </c>
      <c r="G1089" s="154" t="s">
        <v>164</v>
      </c>
      <c r="H1089" s="155">
        <v>389.116</v>
      </c>
      <c r="I1089" s="156"/>
      <c r="J1089" s="157">
        <f>ROUND(I1089*H1089,2)</f>
        <v>0</v>
      </c>
      <c r="K1089" s="158"/>
      <c r="L1089" s="34"/>
      <c r="M1089" s="159" t="s">
        <v>1</v>
      </c>
      <c r="N1089" s="160" t="s">
        <v>41</v>
      </c>
      <c r="O1089" s="59"/>
      <c r="P1089" s="161">
        <f>O1089*H1089</f>
        <v>0</v>
      </c>
      <c r="Q1089" s="161">
        <v>9E-05</v>
      </c>
      <c r="R1089" s="161">
        <f>Q1089*H1089</f>
        <v>0.03502044</v>
      </c>
      <c r="S1089" s="161">
        <v>0</v>
      </c>
      <c r="T1089" s="162">
        <f>S1089*H1089</f>
        <v>0</v>
      </c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R1089" s="163" t="s">
        <v>237</v>
      </c>
      <c r="AT1089" s="163" t="s">
        <v>161</v>
      </c>
      <c r="AU1089" s="163" t="s">
        <v>85</v>
      </c>
      <c r="AY1089" s="18" t="s">
        <v>159</v>
      </c>
      <c r="BE1089" s="164">
        <f>IF(N1089="základní",J1089,0)</f>
        <v>0</v>
      </c>
      <c r="BF1089" s="164">
        <f>IF(N1089="snížená",J1089,0)</f>
        <v>0</v>
      </c>
      <c r="BG1089" s="164">
        <f>IF(N1089="zákl. přenesená",J1089,0)</f>
        <v>0</v>
      </c>
      <c r="BH1089" s="164">
        <f>IF(N1089="sníž. přenesená",J1089,0)</f>
        <v>0</v>
      </c>
      <c r="BI1089" s="164">
        <f>IF(N1089="nulová",J1089,0)</f>
        <v>0</v>
      </c>
      <c r="BJ1089" s="18" t="s">
        <v>83</v>
      </c>
      <c r="BK1089" s="164">
        <f>ROUND(I1089*H1089,2)</f>
        <v>0</v>
      </c>
      <c r="BL1089" s="18" t="s">
        <v>237</v>
      </c>
      <c r="BM1089" s="163" t="s">
        <v>1935</v>
      </c>
    </row>
    <row r="1090" spans="2:51" s="13" customFormat="1" ht="11.25">
      <c r="B1090" s="165"/>
      <c r="D1090" s="166" t="s">
        <v>167</v>
      </c>
      <c r="E1090" s="167" t="s">
        <v>1</v>
      </c>
      <c r="F1090" s="168" t="s">
        <v>1787</v>
      </c>
      <c r="H1090" s="169">
        <v>200.574</v>
      </c>
      <c r="I1090" s="170"/>
      <c r="L1090" s="165"/>
      <c r="M1090" s="171"/>
      <c r="N1090" s="172"/>
      <c r="O1090" s="172"/>
      <c r="P1090" s="172"/>
      <c r="Q1090" s="172"/>
      <c r="R1090" s="172"/>
      <c r="S1090" s="172"/>
      <c r="T1090" s="173"/>
      <c r="AT1090" s="167" t="s">
        <v>167</v>
      </c>
      <c r="AU1090" s="167" t="s">
        <v>85</v>
      </c>
      <c r="AV1090" s="13" t="s">
        <v>85</v>
      </c>
      <c r="AW1090" s="13" t="s">
        <v>32</v>
      </c>
      <c r="AX1090" s="13" t="s">
        <v>76</v>
      </c>
      <c r="AY1090" s="167" t="s">
        <v>159</v>
      </c>
    </row>
    <row r="1091" spans="2:51" s="13" customFormat="1" ht="11.25">
      <c r="B1091" s="165"/>
      <c r="D1091" s="166" t="s">
        <v>167</v>
      </c>
      <c r="E1091" s="167" t="s">
        <v>1</v>
      </c>
      <c r="F1091" s="168" t="s">
        <v>1788</v>
      </c>
      <c r="H1091" s="169">
        <v>176.127</v>
      </c>
      <c r="I1091" s="170"/>
      <c r="L1091" s="165"/>
      <c r="M1091" s="171"/>
      <c r="N1091" s="172"/>
      <c r="O1091" s="172"/>
      <c r="P1091" s="172"/>
      <c r="Q1091" s="172"/>
      <c r="R1091" s="172"/>
      <c r="S1091" s="172"/>
      <c r="T1091" s="173"/>
      <c r="AT1091" s="167" t="s">
        <v>167</v>
      </c>
      <c r="AU1091" s="167" t="s">
        <v>85</v>
      </c>
      <c r="AV1091" s="13" t="s">
        <v>85</v>
      </c>
      <c r="AW1091" s="13" t="s">
        <v>32</v>
      </c>
      <c r="AX1091" s="13" t="s">
        <v>76</v>
      </c>
      <c r="AY1091" s="167" t="s">
        <v>159</v>
      </c>
    </row>
    <row r="1092" spans="2:51" s="13" customFormat="1" ht="11.25">
      <c r="B1092" s="165"/>
      <c r="D1092" s="166" t="s">
        <v>167</v>
      </c>
      <c r="E1092" s="167" t="s">
        <v>1</v>
      </c>
      <c r="F1092" s="168" t="s">
        <v>1789</v>
      </c>
      <c r="H1092" s="169">
        <v>12.415</v>
      </c>
      <c r="I1092" s="170"/>
      <c r="L1092" s="165"/>
      <c r="M1092" s="171"/>
      <c r="N1092" s="172"/>
      <c r="O1092" s="172"/>
      <c r="P1092" s="172"/>
      <c r="Q1092" s="172"/>
      <c r="R1092" s="172"/>
      <c r="S1092" s="172"/>
      <c r="T1092" s="173"/>
      <c r="AT1092" s="167" t="s">
        <v>167</v>
      </c>
      <c r="AU1092" s="167" t="s">
        <v>85</v>
      </c>
      <c r="AV1092" s="13" t="s">
        <v>85</v>
      </c>
      <c r="AW1092" s="13" t="s">
        <v>32</v>
      </c>
      <c r="AX1092" s="13" t="s">
        <v>76</v>
      </c>
      <c r="AY1092" s="167" t="s">
        <v>159</v>
      </c>
    </row>
    <row r="1093" spans="2:51" s="14" customFormat="1" ht="11.25">
      <c r="B1093" s="174"/>
      <c r="D1093" s="166" t="s">
        <v>167</v>
      </c>
      <c r="E1093" s="175" t="s">
        <v>1</v>
      </c>
      <c r="F1093" s="176" t="s">
        <v>227</v>
      </c>
      <c r="H1093" s="177">
        <v>389.11600000000004</v>
      </c>
      <c r="I1093" s="178"/>
      <c r="L1093" s="174"/>
      <c r="M1093" s="179"/>
      <c r="N1093" s="180"/>
      <c r="O1093" s="180"/>
      <c r="P1093" s="180"/>
      <c r="Q1093" s="180"/>
      <c r="R1093" s="180"/>
      <c r="S1093" s="180"/>
      <c r="T1093" s="181"/>
      <c r="AT1093" s="175" t="s">
        <v>167</v>
      </c>
      <c r="AU1093" s="175" t="s">
        <v>85</v>
      </c>
      <c r="AV1093" s="14" t="s">
        <v>165</v>
      </c>
      <c r="AW1093" s="14" t="s">
        <v>32</v>
      </c>
      <c r="AX1093" s="14" t="s">
        <v>83</v>
      </c>
      <c r="AY1093" s="175" t="s">
        <v>159</v>
      </c>
    </row>
    <row r="1094" spans="1:65" s="2" customFormat="1" ht="37.9" customHeight="1">
      <c r="A1094" s="33"/>
      <c r="B1094" s="150"/>
      <c r="C1094" s="151" t="s">
        <v>1936</v>
      </c>
      <c r="D1094" s="151" t="s">
        <v>161</v>
      </c>
      <c r="E1094" s="152" t="s">
        <v>1937</v>
      </c>
      <c r="F1094" s="153" t="s">
        <v>1938</v>
      </c>
      <c r="G1094" s="154" t="s">
        <v>164</v>
      </c>
      <c r="H1094" s="155">
        <v>17.048</v>
      </c>
      <c r="I1094" s="156"/>
      <c r="J1094" s="157">
        <f>ROUND(I1094*H1094,2)</f>
        <v>0</v>
      </c>
      <c r="K1094" s="158"/>
      <c r="L1094" s="34"/>
      <c r="M1094" s="159" t="s">
        <v>1</v>
      </c>
      <c r="N1094" s="160" t="s">
        <v>41</v>
      </c>
      <c r="O1094" s="59"/>
      <c r="P1094" s="161">
        <f>O1094*H1094</f>
        <v>0</v>
      </c>
      <c r="Q1094" s="161">
        <v>0.0002</v>
      </c>
      <c r="R1094" s="161">
        <f>Q1094*H1094</f>
        <v>0.0034095999999999996</v>
      </c>
      <c r="S1094" s="161">
        <v>0</v>
      </c>
      <c r="T1094" s="162">
        <f>S1094*H1094</f>
        <v>0</v>
      </c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R1094" s="163" t="s">
        <v>237</v>
      </c>
      <c r="AT1094" s="163" t="s">
        <v>161</v>
      </c>
      <c r="AU1094" s="163" t="s">
        <v>85</v>
      </c>
      <c r="AY1094" s="18" t="s">
        <v>159</v>
      </c>
      <c r="BE1094" s="164">
        <f>IF(N1094="základní",J1094,0)</f>
        <v>0</v>
      </c>
      <c r="BF1094" s="164">
        <f>IF(N1094="snížená",J1094,0)</f>
        <v>0</v>
      </c>
      <c r="BG1094" s="164">
        <f>IF(N1094="zákl. přenesená",J1094,0)</f>
        <v>0</v>
      </c>
      <c r="BH1094" s="164">
        <f>IF(N1094="sníž. přenesená",J1094,0)</f>
        <v>0</v>
      </c>
      <c r="BI1094" s="164">
        <f>IF(N1094="nulová",J1094,0)</f>
        <v>0</v>
      </c>
      <c r="BJ1094" s="18" t="s">
        <v>83</v>
      </c>
      <c r="BK1094" s="164">
        <f>ROUND(I1094*H1094,2)</f>
        <v>0</v>
      </c>
      <c r="BL1094" s="18" t="s">
        <v>237</v>
      </c>
      <c r="BM1094" s="163" t="s">
        <v>1939</v>
      </c>
    </row>
    <row r="1095" spans="2:51" s="13" customFormat="1" ht="11.25">
      <c r="B1095" s="165"/>
      <c r="D1095" s="166" t="s">
        <v>167</v>
      </c>
      <c r="E1095" s="167" t="s">
        <v>1</v>
      </c>
      <c r="F1095" s="168" t="s">
        <v>1940</v>
      </c>
      <c r="H1095" s="169">
        <v>17.048</v>
      </c>
      <c r="I1095" s="170"/>
      <c r="L1095" s="165"/>
      <c r="M1095" s="171"/>
      <c r="N1095" s="172"/>
      <c r="O1095" s="172"/>
      <c r="P1095" s="172"/>
      <c r="Q1095" s="172"/>
      <c r="R1095" s="172"/>
      <c r="S1095" s="172"/>
      <c r="T1095" s="173"/>
      <c r="AT1095" s="167" t="s">
        <v>167</v>
      </c>
      <c r="AU1095" s="167" t="s">
        <v>85</v>
      </c>
      <c r="AV1095" s="13" t="s">
        <v>85</v>
      </c>
      <c r="AW1095" s="13" t="s">
        <v>32</v>
      </c>
      <c r="AX1095" s="13" t="s">
        <v>83</v>
      </c>
      <c r="AY1095" s="167" t="s">
        <v>159</v>
      </c>
    </row>
    <row r="1096" spans="1:65" s="2" customFormat="1" ht="24.2" customHeight="1">
      <c r="A1096" s="33"/>
      <c r="B1096" s="150"/>
      <c r="C1096" s="151" t="s">
        <v>1941</v>
      </c>
      <c r="D1096" s="151" t="s">
        <v>161</v>
      </c>
      <c r="E1096" s="152" t="s">
        <v>1942</v>
      </c>
      <c r="F1096" s="153" t="s">
        <v>1943</v>
      </c>
      <c r="G1096" s="154" t="s">
        <v>164</v>
      </c>
      <c r="H1096" s="155">
        <v>927.01</v>
      </c>
      <c r="I1096" s="156"/>
      <c r="J1096" s="157">
        <f>ROUND(I1096*H1096,2)</f>
        <v>0</v>
      </c>
      <c r="K1096" s="158"/>
      <c r="L1096" s="34"/>
      <c r="M1096" s="159" t="s">
        <v>1</v>
      </c>
      <c r="N1096" s="160" t="s">
        <v>41</v>
      </c>
      <c r="O1096" s="59"/>
      <c r="P1096" s="161">
        <f>O1096*H1096</f>
        <v>0</v>
      </c>
      <c r="Q1096" s="161">
        <v>0</v>
      </c>
      <c r="R1096" s="161">
        <f>Q1096*H1096</f>
        <v>0</v>
      </c>
      <c r="S1096" s="161">
        <v>0</v>
      </c>
      <c r="T1096" s="162">
        <f>S1096*H1096</f>
        <v>0</v>
      </c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R1096" s="163" t="s">
        <v>237</v>
      </c>
      <c r="AT1096" s="163" t="s">
        <v>161</v>
      </c>
      <c r="AU1096" s="163" t="s">
        <v>85</v>
      </c>
      <c r="AY1096" s="18" t="s">
        <v>159</v>
      </c>
      <c r="BE1096" s="164">
        <f>IF(N1096="základní",J1096,0)</f>
        <v>0</v>
      </c>
      <c r="BF1096" s="164">
        <f>IF(N1096="snížená",J1096,0)</f>
        <v>0</v>
      </c>
      <c r="BG1096" s="164">
        <f>IF(N1096="zákl. přenesená",J1096,0)</f>
        <v>0</v>
      </c>
      <c r="BH1096" s="164">
        <f>IF(N1096="sníž. přenesená",J1096,0)</f>
        <v>0</v>
      </c>
      <c r="BI1096" s="164">
        <f>IF(N1096="nulová",J1096,0)</f>
        <v>0</v>
      </c>
      <c r="BJ1096" s="18" t="s">
        <v>83</v>
      </c>
      <c r="BK1096" s="164">
        <f>ROUND(I1096*H1096,2)</f>
        <v>0</v>
      </c>
      <c r="BL1096" s="18" t="s">
        <v>237</v>
      </c>
      <c r="BM1096" s="163" t="s">
        <v>1944</v>
      </c>
    </row>
    <row r="1097" spans="2:51" s="13" customFormat="1" ht="11.25">
      <c r="B1097" s="165"/>
      <c r="D1097" s="166" t="s">
        <v>167</v>
      </c>
      <c r="E1097" s="167" t="s">
        <v>1</v>
      </c>
      <c r="F1097" s="168" t="s">
        <v>1945</v>
      </c>
      <c r="H1097" s="169">
        <v>39.4</v>
      </c>
      <c r="I1097" s="170"/>
      <c r="L1097" s="165"/>
      <c r="M1097" s="171"/>
      <c r="N1097" s="172"/>
      <c r="O1097" s="172"/>
      <c r="P1097" s="172"/>
      <c r="Q1097" s="172"/>
      <c r="R1097" s="172"/>
      <c r="S1097" s="172"/>
      <c r="T1097" s="173"/>
      <c r="AT1097" s="167" t="s">
        <v>167</v>
      </c>
      <c r="AU1097" s="167" t="s">
        <v>85</v>
      </c>
      <c r="AV1097" s="13" t="s">
        <v>85</v>
      </c>
      <c r="AW1097" s="13" t="s">
        <v>32</v>
      </c>
      <c r="AX1097" s="13" t="s">
        <v>76</v>
      </c>
      <c r="AY1097" s="167" t="s">
        <v>159</v>
      </c>
    </row>
    <row r="1098" spans="2:51" s="13" customFormat="1" ht="11.25">
      <c r="B1098" s="165"/>
      <c r="D1098" s="166" t="s">
        <v>167</v>
      </c>
      <c r="E1098" s="167" t="s">
        <v>1</v>
      </c>
      <c r="F1098" s="168" t="s">
        <v>1946</v>
      </c>
      <c r="H1098" s="169">
        <v>29.3</v>
      </c>
      <c r="I1098" s="170"/>
      <c r="L1098" s="165"/>
      <c r="M1098" s="171"/>
      <c r="N1098" s="172"/>
      <c r="O1098" s="172"/>
      <c r="P1098" s="172"/>
      <c r="Q1098" s="172"/>
      <c r="R1098" s="172"/>
      <c r="S1098" s="172"/>
      <c r="T1098" s="173"/>
      <c r="AT1098" s="167" t="s">
        <v>167</v>
      </c>
      <c r="AU1098" s="167" t="s">
        <v>85</v>
      </c>
      <c r="AV1098" s="13" t="s">
        <v>85</v>
      </c>
      <c r="AW1098" s="13" t="s">
        <v>32</v>
      </c>
      <c r="AX1098" s="13" t="s">
        <v>76</v>
      </c>
      <c r="AY1098" s="167" t="s">
        <v>159</v>
      </c>
    </row>
    <row r="1099" spans="2:51" s="13" customFormat="1" ht="11.25">
      <c r="B1099" s="165"/>
      <c r="D1099" s="166" t="s">
        <v>167</v>
      </c>
      <c r="E1099" s="167" t="s">
        <v>1</v>
      </c>
      <c r="F1099" s="168" t="s">
        <v>1947</v>
      </c>
      <c r="H1099" s="169">
        <v>134.14</v>
      </c>
      <c r="I1099" s="170"/>
      <c r="L1099" s="165"/>
      <c r="M1099" s="171"/>
      <c r="N1099" s="172"/>
      <c r="O1099" s="172"/>
      <c r="P1099" s="172"/>
      <c r="Q1099" s="172"/>
      <c r="R1099" s="172"/>
      <c r="S1099" s="172"/>
      <c r="T1099" s="173"/>
      <c r="AT1099" s="167" t="s">
        <v>167</v>
      </c>
      <c r="AU1099" s="167" t="s">
        <v>85</v>
      </c>
      <c r="AV1099" s="13" t="s">
        <v>85</v>
      </c>
      <c r="AW1099" s="13" t="s">
        <v>32</v>
      </c>
      <c r="AX1099" s="13" t="s">
        <v>76</v>
      </c>
      <c r="AY1099" s="167" t="s">
        <v>159</v>
      </c>
    </row>
    <row r="1100" spans="2:51" s="13" customFormat="1" ht="11.25">
      <c r="B1100" s="165"/>
      <c r="D1100" s="166" t="s">
        <v>167</v>
      </c>
      <c r="E1100" s="167" t="s">
        <v>1</v>
      </c>
      <c r="F1100" s="168" t="s">
        <v>1948</v>
      </c>
      <c r="H1100" s="169">
        <v>37.2</v>
      </c>
      <c r="I1100" s="170"/>
      <c r="L1100" s="165"/>
      <c r="M1100" s="171"/>
      <c r="N1100" s="172"/>
      <c r="O1100" s="172"/>
      <c r="P1100" s="172"/>
      <c r="Q1100" s="172"/>
      <c r="R1100" s="172"/>
      <c r="S1100" s="172"/>
      <c r="T1100" s="173"/>
      <c r="AT1100" s="167" t="s">
        <v>167</v>
      </c>
      <c r="AU1100" s="167" t="s">
        <v>85</v>
      </c>
      <c r="AV1100" s="13" t="s">
        <v>85</v>
      </c>
      <c r="AW1100" s="13" t="s">
        <v>32</v>
      </c>
      <c r="AX1100" s="13" t="s">
        <v>76</v>
      </c>
      <c r="AY1100" s="167" t="s">
        <v>159</v>
      </c>
    </row>
    <row r="1101" spans="2:51" s="13" customFormat="1" ht="11.25">
      <c r="B1101" s="165"/>
      <c r="D1101" s="166" t="s">
        <v>167</v>
      </c>
      <c r="E1101" s="167" t="s">
        <v>1</v>
      </c>
      <c r="F1101" s="168" t="s">
        <v>1949</v>
      </c>
      <c r="H1101" s="169">
        <v>33.85</v>
      </c>
      <c r="I1101" s="170"/>
      <c r="L1101" s="165"/>
      <c r="M1101" s="171"/>
      <c r="N1101" s="172"/>
      <c r="O1101" s="172"/>
      <c r="P1101" s="172"/>
      <c r="Q1101" s="172"/>
      <c r="R1101" s="172"/>
      <c r="S1101" s="172"/>
      <c r="T1101" s="173"/>
      <c r="AT1101" s="167" t="s">
        <v>167</v>
      </c>
      <c r="AU1101" s="167" t="s">
        <v>85</v>
      </c>
      <c r="AV1101" s="13" t="s">
        <v>85</v>
      </c>
      <c r="AW1101" s="13" t="s">
        <v>32</v>
      </c>
      <c r="AX1101" s="13" t="s">
        <v>76</v>
      </c>
      <c r="AY1101" s="167" t="s">
        <v>159</v>
      </c>
    </row>
    <row r="1102" spans="2:51" s="13" customFormat="1" ht="11.25">
      <c r="B1102" s="165"/>
      <c r="D1102" s="166" t="s">
        <v>167</v>
      </c>
      <c r="E1102" s="167" t="s">
        <v>1</v>
      </c>
      <c r="F1102" s="168" t="s">
        <v>1950</v>
      </c>
      <c r="H1102" s="169">
        <v>34.65</v>
      </c>
      <c r="I1102" s="170"/>
      <c r="L1102" s="165"/>
      <c r="M1102" s="171"/>
      <c r="N1102" s="172"/>
      <c r="O1102" s="172"/>
      <c r="P1102" s="172"/>
      <c r="Q1102" s="172"/>
      <c r="R1102" s="172"/>
      <c r="S1102" s="172"/>
      <c r="T1102" s="173"/>
      <c r="AT1102" s="167" t="s">
        <v>167</v>
      </c>
      <c r="AU1102" s="167" t="s">
        <v>85</v>
      </c>
      <c r="AV1102" s="13" t="s">
        <v>85</v>
      </c>
      <c r="AW1102" s="13" t="s">
        <v>32</v>
      </c>
      <c r="AX1102" s="13" t="s">
        <v>76</v>
      </c>
      <c r="AY1102" s="167" t="s">
        <v>159</v>
      </c>
    </row>
    <row r="1103" spans="2:51" s="13" customFormat="1" ht="11.25">
      <c r="B1103" s="165"/>
      <c r="D1103" s="166" t="s">
        <v>167</v>
      </c>
      <c r="E1103" s="167" t="s">
        <v>1</v>
      </c>
      <c r="F1103" s="168" t="s">
        <v>1951</v>
      </c>
      <c r="H1103" s="169">
        <v>40.65</v>
      </c>
      <c r="I1103" s="170"/>
      <c r="L1103" s="165"/>
      <c r="M1103" s="171"/>
      <c r="N1103" s="172"/>
      <c r="O1103" s="172"/>
      <c r="P1103" s="172"/>
      <c r="Q1103" s="172"/>
      <c r="R1103" s="172"/>
      <c r="S1103" s="172"/>
      <c r="T1103" s="173"/>
      <c r="AT1103" s="167" t="s">
        <v>167</v>
      </c>
      <c r="AU1103" s="167" t="s">
        <v>85</v>
      </c>
      <c r="AV1103" s="13" t="s">
        <v>85</v>
      </c>
      <c r="AW1103" s="13" t="s">
        <v>32</v>
      </c>
      <c r="AX1103" s="13" t="s">
        <v>76</v>
      </c>
      <c r="AY1103" s="167" t="s">
        <v>159</v>
      </c>
    </row>
    <row r="1104" spans="2:51" s="13" customFormat="1" ht="22.5">
      <c r="B1104" s="165"/>
      <c r="D1104" s="166" t="s">
        <v>167</v>
      </c>
      <c r="E1104" s="167" t="s">
        <v>1</v>
      </c>
      <c r="F1104" s="168" t="s">
        <v>1952</v>
      </c>
      <c r="H1104" s="169">
        <v>151.1</v>
      </c>
      <c r="I1104" s="170"/>
      <c r="L1104" s="165"/>
      <c r="M1104" s="171"/>
      <c r="N1104" s="172"/>
      <c r="O1104" s="172"/>
      <c r="P1104" s="172"/>
      <c r="Q1104" s="172"/>
      <c r="R1104" s="172"/>
      <c r="S1104" s="172"/>
      <c r="T1104" s="173"/>
      <c r="AT1104" s="167" t="s">
        <v>167</v>
      </c>
      <c r="AU1104" s="167" t="s">
        <v>85</v>
      </c>
      <c r="AV1104" s="13" t="s">
        <v>85</v>
      </c>
      <c r="AW1104" s="13" t="s">
        <v>32</v>
      </c>
      <c r="AX1104" s="13" t="s">
        <v>76</v>
      </c>
      <c r="AY1104" s="167" t="s">
        <v>159</v>
      </c>
    </row>
    <row r="1105" spans="2:51" s="13" customFormat="1" ht="11.25">
      <c r="B1105" s="165"/>
      <c r="D1105" s="166" t="s">
        <v>167</v>
      </c>
      <c r="E1105" s="167" t="s">
        <v>1</v>
      </c>
      <c r="F1105" s="168" t="s">
        <v>1953</v>
      </c>
      <c r="H1105" s="169">
        <v>233.27</v>
      </c>
      <c r="I1105" s="170"/>
      <c r="L1105" s="165"/>
      <c r="M1105" s="171"/>
      <c r="N1105" s="172"/>
      <c r="O1105" s="172"/>
      <c r="P1105" s="172"/>
      <c r="Q1105" s="172"/>
      <c r="R1105" s="172"/>
      <c r="S1105" s="172"/>
      <c r="T1105" s="173"/>
      <c r="AT1105" s="167" t="s">
        <v>167</v>
      </c>
      <c r="AU1105" s="167" t="s">
        <v>85</v>
      </c>
      <c r="AV1105" s="13" t="s">
        <v>85</v>
      </c>
      <c r="AW1105" s="13" t="s">
        <v>32</v>
      </c>
      <c r="AX1105" s="13" t="s">
        <v>76</v>
      </c>
      <c r="AY1105" s="167" t="s">
        <v>159</v>
      </c>
    </row>
    <row r="1106" spans="2:51" s="13" customFormat="1" ht="11.25">
      <c r="B1106" s="165"/>
      <c r="D1106" s="166" t="s">
        <v>167</v>
      </c>
      <c r="E1106" s="167" t="s">
        <v>1</v>
      </c>
      <c r="F1106" s="168" t="s">
        <v>1876</v>
      </c>
      <c r="H1106" s="169">
        <v>193.45</v>
      </c>
      <c r="I1106" s="170"/>
      <c r="L1106" s="165"/>
      <c r="M1106" s="171"/>
      <c r="N1106" s="172"/>
      <c r="O1106" s="172"/>
      <c r="P1106" s="172"/>
      <c r="Q1106" s="172"/>
      <c r="R1106" s="172"/>
      <c r="S1106" s="172"/>
      <c r="T1106" s="173"/>
      <c r="AT1106" s="167" t="s">
        <v>167</v>
      </c>
      <c r="AU1106" s="167" t="s">
        <v>85</v>
      </c>
      <c r="AV1106" s="13" t="s">
        <v>85</v>
      </c>
      <c r="AW1106" s="13" t="s">
        <v>32</v>
      </c>
      <c r="AX1106" s="13" t="s">
        <v>76</v>
      </c>
      <c r="AY1106" s="167" t="s">
        <v>159</v>
      </c>
    </row>
    <row r="1107" spans="2:51" s="14" customFormat="1" ht="11.25">
      <c r="B1107" s="174"/>
      <c r="D1107" s="166" t="s">
        <v>167</v>
      </c>
      <c r="E1107" s="175" t="s">
        <v>1</v>
      </c>
      <c r="F1107" s="176" t="s">
        <v>227</v>
      </c>
      <c r="H1107" s="177">
        <v>927.01</v>
      </c>
      <c r="I1107" s="178"/>
      <c r="L1107" s="174"/>
      <c r="M1107" s="179"/>
      <c r="N1107" s="180"/>
      <c r="O1107" s="180"/>
      <c r="P1107" s="180"/>
      <c r="Q1107" s="180"/>
      <c r="R1107" s="180"/>
      <c r="S1107" s="180"/>
      <c r="T1107" s="181"/>
      <c r="AT1107" s="175" t="s">
        <v>167</v>
      </c>
      <c r="AU1107" s="175" t="s">
        <v>85</v>
      </c>
      <c r="AV1107" s="14" t="s">
        <v>165</v>
      </c>
      <c r="AW1107" s="14" t="s">
        <v>32</v>
      </c>
      <c r="AX1107" s="14" t="s">
        <v>83</v>
      </c>
      <c r="AY1107" s="175" t="s">
        <v>159</v>
      </c>
    </row>
    <row r="1108" spans="1:65" s="2" customFormat="1" ht="24.2" customHeight="1">
      <c r="A1108" s="33"/>
      <c r="B1108" s="150"/>
      <c r="C1108" s="191" t="s">
        <v>1954</v>
      </c>
      <c r="D1108" s="191" t="s">
        <v>581</v>
      </c>
      <c r="E1108" s="192" t="s">
        <v>1955</v>
      </c>
      <c r="F1108" s="193" t="s">
        <v>1956</v>
      </c>
      <c r="G1108" s="194" t="s">
        <v>164</v>
      </c>
      <c r="H1108" s="195">
        <v>1080.43</v>
      </c>
      <c r="I1108" s="196"/>
      <c r="J1108" s="197">
        <f>ROUND(I1108*H1108,2)</f>
        <v>0</v>
      </c>
      <c r="K1108" s="198"/>
      <c r="L1108" s="199"/>
      <c r="M1108" s="200" t="s">
        <v>1</v>
      </c>
      <c r="N1108" s="201" t="s">
        <v>41</v>
      </c>
      <c r="O1108" s="59"/>
      <c r="P1108" s="161">
        <f>O1108*H1108</f>
        <v>0</v>
      </c>
      <c r="Q1108" s="161">
        <v>0.00061</v>
      </c>
      <c r="R1108" s="161">
        <f>Q1108*H1108</f>
        <v>0.6590623</v>
      </c>
      <c r="S1108" s="161">
        <v>0</v>
      </c>
      <c r="T1108" s="162">
        <f>S1108*H1108</f>
        <v>0</v>
      </c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R1108" s="163" t="s">
        <v>327</v>
      </c>
      <c r="AT1108" s="163" t="s">
        <v>581</v>
      </c>
      <c r="AU1108" s="163" t="s">
        <v>85</v>
      </c>
      <c r="AY1108" s="18" t="s">
        <v>159</v>
      </c>
      <c r="BE1108" s="164">
        <f>IF(N1108="základní",J1108,0)</f>
        <v>0</v>
      </c>
      <c r="BF1108" s="164">
        <f>IF(N1108="snížená",J1108,0)</f>
        <v>0</v>
      </c>
      <c r="BG1108" s="164">
        <f>IF(N1108="zákl. přenesená",J1108,0)</f>
        <v>0</v>
      </c>
      <c r="BH1108" s="164">
        <f>IF(N1108="sníž. přenesená",J1108,0)</f>
        <v>0</v>
      </c>
      <c r="BI1108" s="164">
        <f>IF(N1108="nulová",J1108,0)</f>
        <v>0</v>
      </c>
      <c r="BJ1108" s="18" t="s">
        <v>83</v>
      </c>
      <c r="BK1108" s="164">
        <f>ROUND(I1108*H1108,2)</f>
        <v>0</v>
      </c>
      <c r="BL1108" s="18" t="s">
        <v>237</v>
      </c>
      <c r="BM1108" s="163" t="s">
        <v>1957</v>
      </c>
    </row>
    <row r="1109" spans="2:51" s="13" customFormat="1" ht="11.25">
      <c r="B1109" s="165"/>
      <c r="D1109" s="166" t="s">
        <v>167</v>
      </c>
      <c r="F1109" s="168" t="s">
        <v>1958</v>
      </c>
      <c r="H1109" s="169">
        <v>1080.43</v>
      </c>
      <c r="I1109" s="170"/>
      <c r="L1109" s="165"/>
      <c r="M1109" s="171"/>
      <c r="N1109" s="172"/>
      <c r="O1109" s="172"/>
      <c r="P1109" s="172"/>
      <c r="Q1109" s="172"/>
      <c r="R1109" s="172"/>
      <c r="S1109" s="172"/>
      <c r="T1109" s="173"/>
      <c r="AT1109" s="167" t="s">
        <v>167</v>
      </c>
      <c r="AU1109" s="167" t="s">
        <v>85</v>
      </c>
      <c r="AV1109" s="13" t="s">
        <v>85</v>
      </c>
      <c r="AW1109" s="13" t="s">
        <v>3</v>
      </c>
      <c r="AX1109" s="13" t="s">
        <v>83</v>
      </c>
      <c r="AY1109" s="167" t="s">
        <v>159</v>
      </c>
    </row>
    <row r="1110" spans="1:65" s="2" customFormat="1" ht="24.2" customHeight="1">
      <c r="A1110" s="33"/>
      <c r="B1110" s="150"/>
      <c r="C1110" s="151" t="s">
        <v>1959</v>
      </c>
      <c r="D1110" s="151" t="s">
        <v>161</v>
      </c>
      <c r="E1110" s="152" t="s">
        <v>1960</v>
      </c>
      <c r="F1110" s="153" t="s">
        <v>1961</v>
      </c>
      <c r="G1110" s="154" t="s">
        <v>204</v>
      </c>
      <c r="H1110" s="155">
        <v>8.744</v>
      </c>
      <c r="I1110" s="156"/>
      <c r="J1110" s="157">
        <f>ROUND(I1110*H1110,2)</f>
        <v>0</v>
      </c>
      <c r="K1110" s="158"/>
      <c r="L1110" s="34"/>
      <c r="M1110" s="159" t="s">
        <v>1</v>
      </c>
      <c r="N1110" s="160" t="s">
        <v>41</v>
      </c>
      <c r="O1110" s="59"/>
      <c r="P1110" s="161">
        <f>O1110*H1110</f>
        <v>0</v>
      </c>
      <c r="Q1110" s="161">
        <v>0</v>
      </c>
      <c r="R1110" s="161">
        <f>Q1110*H1110</f>
        <v>0</v>
      </c>
      <c r="S1110" s="161">
        <v>0</v>
      </c>
      <c r="T1110" s="162">
        <f>S1110*H1110</f>
        <v>0</v>
      </c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R1110" s="163" t="s">
        <v>237</v>
      </c>
      <c r="AT1110" s="163" t="s">
        <v>161</v>
      </c>
      <c r="AU1110" s="163" t="s">
        <v>85</v>
      </c>
      <c r="AY1110" s="18" t="s">
        <v>159</v>
      </c>
      <c r="BE1110" s="164">
        <f>IF(N1110="základní",J1110,0)</f>
        <v>0</v>
      </c>
      <c r="BF1110" s="164">
        <f>IF(N1110="snížená",J1110,0)</f>
        <v>0</v>
      </c>
      <c r="BG1110" s="164">
        <f>IF(N1110="zákl. přenesená",J1110,0)</f>
        <v>0</v>
      </c>
      <c r="BH1110" s="164">
        <f>IF(N1110="sníž. přenesená",J1110,0)</f>
        <v>0</v>
      </c>
      <c r="BI1110" s="164">
        <f>IF(N1110="nulová",J1110,0)</f>
        <v>0</v>
      </c>
      <c r="BJ1110" s="18" t="s">
        <v>83</v>
      </c>
      <c r="BK1110" s="164">
        <f>ROUND(I1110*H1110,2)</f>
        <v>0</v>
      </c>
      <c r="BL1110" s="18" t="s">
        <v>237</v>
      </c>
      <c r="BM1110" s="163" t="s">
        <v>1962</v>
      </c>
    </row>
    <row r="1111" spans="2:63" s="12" customFormat="1" ht="22.9" customHeight="1">
      <c r="B1111" s="137"/>
      <c r="D1111" s="138" t="s">
        <v>75</v>
      </c>
      <c r="E1111" s="148" t="s">
        <v>1963</v>
      </c>
      <c r="F1111" s="148" t="s">
        <v>1964</v>
      </c>
      <c r="I1111" s="140"/>
      <c r="J1111" s="149">
        <f>BK1111</f>
        <v>0</v>
      </c>
      <c r="L1111" s="137"/>
      <c r="M1111" s="142"/>
      <c r="N1111" s="143"/>
      <c r="O1111" s="143"/>
      <c r="P1111" s="144">
        <f>SUM(P1112:P1113)</f>
        <v>0</v>
      </c>
      <c r="Q1111" s="143"/>
      <c r="R1111" s="144">
        <f>SUM(R1112:R1113)</f>
        <v>0.00062</v>
      </c>
      <c r="S1111" s="143"/>
      <c r="T1111" s="145">
        <f>SUM(T1112:T1113)</f>
        <v>0</v>
      </c>
      <c r="AR1111" s="138" t="s">
        <v>85</v>
      </c>
      <c r="AT1111" s="146" t="s">
        <v>75</v>
      </c>
      <c r="AU1111" s="146" t="s">
        <v>83</v>
      </c>
      <c r="AY1111" s="138" t="s">
        <v>159</v>
      </c>
      <c r="BK1111" s="147">
        <f>SUM(BK1112:BK1113)</f>
        <v>0</v>
      </c>
    </row>
    <row r="1112" spans="1:65" s="2" customFormat="1" ht="16.5" customHeight="1">
      <c r="A1112" s="33"/>
      <c r="B1112" s="150"/>
      <c r="C1112" s="151" t="s">
        <v>1965</v>
      </c>
      <c r="D1112" s="151" t="s">
        <v>161</v>
      </c>
      <c r="E1112" s="152" t="s">
        <v>1966</v>
      </c>
      <c r="F1112" s="153" t="s">
        <v>1967</v>
      </c>
      <c r="G1112" s="154" t="s">
        <v>325</v>
      </c>
      <c r="H1112" s="155">
        <v>2</v>
      </c>
      <c r="I1112" s="156"/>
      <c r="J1112" s="157">
        <f>ROUND(I1112*H1112,2)</f>
        <v>0</v>
      </c>
      <c r="K1112" s="158"/>
      <c r="L1112" s="34"/>
      <c r="M1112" s="159" t="s">
        <v>1</v>
      </c>
      <c r="N1112" s="160" t="s">
        <v>41</v>
      </c>
      <c r="O1112" s="59"/>
      <c r="P1112" s="161">
        <f>O1112*H1112</f>
        <v>0</v>
      </c>
      <c r="Q1112" s="161">
        <v>0.00031</v>
      </c>
      <c r="R1112" s="161">
        <f>Q1112*H1112</f>
        <v>0.00062</v>
      </c>
      <c r="S1112" s="161">
        <v>0</v>
      </c>
      <c r="T1112" s="162">
        <f>S1112*H1112</f>
        <v>0</v>
      </c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R1112" s="163" t="s">
        <v>237</v>
      </c>
      <c r="AT1112" s="163" t="s">
        <v>161</v>
      </c>
      <c r="AU1112" s="163" t="s">
        <v>85</v>
      </c>
      <c r="AY1112" s="18" t="s">
        <v>159</v>
      </c>
      <c r="BE1112" s="164">
        <f>IF(N1112="základní",J1112,0)</f>
        <v>0</v>
      </c>
      <c r="BF1112" s="164">
        <f>IF(N1112="snížená",J1112,0)</f>
        <v>0</v>
      </c>
      <c r="BG1112" s="164">
        <f>IF(N1112="zákl. přenesená",J1112,0)</f>
        <v>0</v>
      </c>
      <c r="BH1112" s="164">
        <f>IF(N1112="sníž. přenesená",J1112,0)</f>
        <v>0</v>
      </c>
      <c r="BI1112" s="164">
        <f>IF(N1112="nulová",J1112,0)</f>
        <v>0</v>
      </c>
      <c r="BJ1112" s="18" t="s">
        <v>83</v>
      </c>
      <c r="BK1112" s="164">
        <f>ROUND(I1112*H1112,2)</f>
        <v>0</v>
      </c>
      <c r="BL1112" s="18" t="s">
        <v>237</v>
      </c>
      <c r="BM1112" s="163" t="s">
        <v>1968</v>
      </c>
    </row>
    <row r="1113" spans="1:65" s="2" customFormat="1" ht="24.2" customHeight="1">
      <c r="A1113" s="33"/>
      <c r="B1113" s="150"/>
      <c r="C1113" s="151" t="s">
        <v>1969</v>
      </c>
      <c r="D1113" s="151" t="s">
        <v>161</v>
      </c>
      <c r="E1113" s="152" t="s">
        <v>1970</v>
      </c>
      <c r="F1113" s="153" t="s">
        <v>1971</v>
      </c>
      <c r="G1113" s="154" t="s">
        <v>204</v>
      </c>
      <c r="H1113" s="155">
        <v>0.001</v>
      </c>
      <c r="I1113" s="156"/>
      <c r="J1113" s="157">
        <f>ROUND(I1113*H1113,2)</f>
        <v>0</v>
      </c>
      <c r="K1113" s="158"/>
      <c r="L1113" s="34"/>
      <c r="M1113" s="159" t="s">
        <v>1</v>
      </c>
      <c r="N1113" s="160" t="s">
        <v>41</v>
      </c>
      <c r="O1113" s="59"/>
      <c r="P1113" s="161">
        <f>O1113*H1113</f>
        <v>0</v>
      </c>
      <c r="Q1113" s="161">
        <v>0</v>
      </c>
      <c r="R1113" s="161">
        <f>Q1113*H1113</f>
        <v>0</v>
      </c>
      <c r="S1113" s="161">
        <v>0</v>
      </c>
      <c r="T1113" s="162">
        <f>S1113*H1113</f>
        <v>0</v>
      </c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R1113" s="163" t="s">
        <v>237</v>
      </c>
      <c r="AT1113" s="163" t="s">
        <v>161</v>
      </c>
      <c r="AU1113" s="163" t="s">
        <v>85</v>
      </c>
      <c r="AY1113" s="18" t="s">
        <v>159</v>
      </c>
      <c r="BE1113" s="164">
        <f>IF(N1113="základní",J1113,0)</f>
        <v>0</v>
      </c>
      <c r="BF1113" s="164">
        <f>IF(N1113="snížená",J1113,0)</f>
        <v>0</v>
      </c>
      <c r="BG1113" s="164">
        <f>IF(N1113="zákl. přenesená",J1113,0)</f>
        <v>0</v>
      </c>
      <c r="BH1113" s="164">
        <f>IF(N1113="sníž. přenesená",J1113,0)</f>
        <v>0</v>
      </c>
      <c r="BI1113" s="164">
        <f>IF(N1113="nulová",J1113,0)</f>
        <v>0</v>
      </c>
      <c r="BJ1113" s="18" t="s">
        <v>83</v>
      </c>
      <c r="BK1113" s="164">
        <f>ROUND(I1113*H1113,2)</f>
        <v>0</v>
      </c>
      <c r="BL1113" s="18" t="s">
        <v>237</v>
      </c>
      <c r="BM1113" s="163" t="s">
        <v>1972</v>
      </c>
    </row>
    <row r="1114" spans="2:63" s="12" customFormat="1" ht="22.9" customHeight="1">
      <c r="B1114" s="137"/>
      <c r="D1114" s="138" t="s">
        <v>75</v>
      </c>
      <c r="E1114" s="148" t="s">
        <v>1973</v>
      </c>
      <c r="F1114" s="148" t="s">
        <v>1974</v>
      </c>
      <c r="I1114" s="140"/>
      <c r="J1114" s="149">
        <f>BK1114</f>
        <v>0</v>
      </c>
      <c r="L1114" s="137"/>
      <c r="M1114" s="142"/>
      <c r="N1114" s="143"/>
      <c r="O1114" s="143"/>
      <c r="P1114" s="144">
        <f>SUM(P1115:P1125)</f>
        <v>0</v>
      </c>
      <c r="Q1114" s="143"/>
      <c r="R1114" s="144">
        <f>SUM(R1115:R1125)</f>
        <v>0.8912902800000001</v>
      </c>
      <c r="S1114" s="143"/>
      <c r="T1114" s="145">
        <f>SUM(T1115:T1125)</f>
        <v>0</v>
      </c>
      <c r="AR1114" s="138" t="s">
        <v>85</v>
      </c>
      <c r="AT1114" s="146" t="s">
        <v>75</v>
      </c>
      <c r="AU1114" s="146" t="s">
        <v>83</v>
      </c>
      <c r="AY1114" s="138" t="s">
        <v>159</v>
      </c>
      <c r="BK1114" s="147">
        <f>SUM(BK1115:BK1125)</f>
        <v>0</v>
      </c>
    </row>
    <row r="1115" spans="1:65" s="2" customFormat="1" ht="33" customHeight="1">
      <c r="A1115" s="33"/>
      <c r="B1115" s="150"/>
      <c r="C1115" s="151" t="s">
        <v>1975</v>
      </c>
      <c r="D1115" s="151" t="s">
        <v>161</v>
      </c>
      <c r="E1115" s="152" t="s">
        <v>1976</v>
      </c>
      <c r="F1115" s="153" t="s">
        <v>1977</v>
      </c>
      <c r="G1115" s="154" t="s">
        <v>196</v>
      </c>
      <c r="H1115" s="155">
        <v>0.579</v>
      </c>
      <c r="I1115" s="156"/>
      <c r="J1115" s="157">
        <f>ROUND(I1115*H1115,2)</f>
        <v>0</v>
      </c>
      <c r="K1115" s="158"/>
      <c r="L1115" s="34"/>
      <c r="M1115" s="159" t="s">
        <v>1</v>
      </c>
      <c r="N1115" s="160" t="s">
        <v>41</v>
      </c>
      <c r="O1115" s="59"/>
      <c r="P1115" s="161">
        <f>O1115*H1115</f>
        <v>0</v>
      </c>
      <c r="Q1115" s="161">
        <v>0.00189</v>
      </c>
      <c r="R1115" s="161">
        <f>Q1115*H1115</f>
        <v>0.0010943099999999998</v>
      </c>
      <c r="S1115" s="161">
        <v>0</v>
      </c>
      <c r="T1115" s="162">
        <f>S1115*H1115</f>
        <v>0</v>
      </c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R1115" s="163" t="s">
        <v>237</v>
      </c>
      <c r="AT1115" s="163" t="s">
        <v>161</v>
      </c>
      <c r="AU1115" s="163" t="s">
        <v>85</v>
      </c>
      <c r="AY1115" s="18" t="s">
        <v>159</v>
      </c>
      <c r="BE1115" s="164">
        <f>IF(N1115="základní",J1115,0)</f>
        <v>0</v>
      </c>
      <c r="BF1115" s="164">
        <f>IF(N1115="snížená",J1115,0)</f>
        <v>0</v>
      </c>
      <c r="BG1115" s="164">
        <f>IF(N1115="zákl. přenesená",J1115,0)</f>
        <v>0</v>
      </c>
      <c r="BH1115" s="164">
        <f>IF(N1115="sníž. přenesená",J1115,0)</f>
        <v>0</v>
      </c>
      <c r="BI1115" s="164">
        <f>IF(N1115="nulová",J1115,0)</f>
        <v>0</v>
      </c>
      <c r="BJ1115" s="18" t="s">
        <v>83</v>
      </c>
      <c r="BK1115" s="164">
        <f>ROUND(I1115*H1115,2)</f>
        <v>0</v>
      </c>
      <c r="BL1115" s="18" t="s">
        <v>237</v>
      </c>
      <c r="BM1115" s="163" t="s">
        <v>1978</v>
      </c>
    </row>
    <row r="1116" spans="1:65" s="2" customFormat="1" ht="24.2" customHeight="1">
      <c r="A1116" s="33"/>
      <c r="B1116" s="150"/>
      <c r="C1116" s="151" t="s">
        <v>1979</v>
      </c>
      <c r="D1116" s="151" t="s">
        <v>161</v>
      </c>
      <c r="E1116" s="152" t="s">
        <v>1980</v>
      </c>
      <c r="F1116" s="153" t="s">
        <v>1981</v>
      </c>
      <c r="G1116" s="154" t="s">
        <v>190</v>
      </c>
      <c r="H1116" s="155">
        <v>54.795</v>
      </c>
      <c r="I1116" s="156"/>
      <c r="J1116" s="157">
        <f>ROUND(I1116*H1116,2)</f>
        <v>0</v>
      </c>
      <c r="K1116" s="158"/>
      <c r="L1116" s="34"/>
      <c r="M1116" s="159" t="s">
        <v>1</v>
      </c>
      <c r="N1116" s="160" t="s">
        <v>41</v>
      </c>
      <c r="O1116" s="59"/>
      <c r="P1116" s="161">
        <f>O1116*H1116</f>
        <v>0</v>
      </c>
      <c r="Q1116" s="161">
        <v>0</v>
      </c>
      <c r="R1116" s="161">
        <f>Q1116*H1116</f>
        <v>0</v>
      </c>
      <c r="S1116" s="161">
        <v>0</v>
      </c>
      <c r="T1116" s="162">
        <f>S1116*H1116</f>
        <v>0</v>
      </c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R1116" s="163" t="s">
        <v>237</v>
      </c>
      <c r="AT1116" s="163" t="s">
        <v>161</v>
      </c>
      <c r="AU1116" s="163" t="s">
        <v>85</v>
      </c>
      <c r="AY1116" s="18" t="s">
        <v>159</v>
      </c>
      <c r="BE1116" s="164">
        <f>IF(N1116="základní",J1116,0)</f>
        <v>0</v>
      </c>
      <c r="BF1116" s="164">
        <f>IF(N1116="snížená",J1116,0)</f>
        <v>0</v>
      </c>
      <c r="BG1116" s="164">
        <f>IF(N1116="zákl. přenesená",J1116,0)</f>
        <v>0</v>
      </c>
      <c r="BH1116" s="164">
        <f>IF(N1116="sníž. přenesená",J1116,0)</f>
        <v>0</v>
      </c>
      <c r="BI1116" s="164">
        <f>IF(N1116="nulová",J1116,0)</f>
        <v>0</v>
      </c>
      <c r="BJ1116" s="18" t="s">
        <v>83</v>
      </c>
      <c r="BK1116" s="164">
        <f>ROUND(I1116*H1116,2)</f>
        <v>0</v>
      </c>
      <c r="BL1116" s="18" t="s">
        <v>237</v>
      </c>
      <c r="BM1116" s="163" t="s">
        <v>1982</v>
      </c>
    </row>
    <row r="1117" spans="2:51" s="13" customFormat="1" ht="22.5">
      <c r="B1117" s="165"/>
      <c r="D1117" s="166" t="s">
        <v>167</v>
      </c>
      <c r="E1117" s="167" t="s">
        <v>1</v>
      </c>
      <c r="F1117" s="168" t="s">
        <v>1983</v>
      </c>
      <c r="H1117" s="169">
        <v>54.795</v>
      </c>
      <c r="I1117" s="170"/>
      <c r="L1117" s="165"/>
      <c r="M1117" s="171"/>
      <c r="N1117" s="172"/>
      <c r="O1117" s="172"/>
      <c r="P1117" s="172"/>
      <c r="Q1117" s="172"/>
      <c r="R1117" s="172"/>
      <c r="S1117" s="172"/>
      <c r="T1117" s="173"/>
      <c r="AT1117" s="167" t="s">
        <v>167</v>
      </c>
      <c r="AU1117" s="167" t="s">
        <v>85</v>
      </c>
      <c r="AV1117" s="13" t="s">
        <v>85</v>
      </c>
      <c r="AW1117" s="13" t="s">
        <v>32</v>
      </c>
      <c r="AX1117" s="13" t="s">
        <v>83</v>
      </c>
      <c r="AY1117" s="167" t="s">
        <v>159</v>
      </c>
    </row>
    <row r="1118" spans="1:65" s="2" customFormat="1" ht="21.75" customHeight="1">
      <c r="A1118" s="33"/>
      <c r="B1118" s="150"/>
      <c r="C1118" s="191" t="s">
        <v>1984</v>
      </c>
      <c r="D1118" s="191" t="s">
        <v>581</v>
      </c>
      <c r="E1118" s="192" t="s">
        <v>1985</v>
      </c>
      <c r="F1118" s="193" t="s">
        <v>1986</v>
      </c>
      <c r="G1118" s="194" t="s">
        <v>196</v>
      </c>
      <c r="H1118" s="195">
        <v>0.579</v>
      </c>
      <c r="I1118" s="196"/>
      <c r="J1118" s="197">
        <f>ROUND(I1118*H1118,2)</f>
        <v>0</v>
      </c>
      <c r="K1118" s="198"/>
      <c r="L1118" s="199"/>
      <c r="M1118" s="200" t="s">
        <v>1</v>
      </c>
      <c r="N1118" s="201" t="s">
        <v>41</v>
      </c>
      <c r="O1118" s="59"/>
      <c r="P1118" s="161">
        <f>O1118*H1118</f>
        <v>0</v>
      </c>
      <c r="Q1118" s="161">
        <v>0.55</v>
      </c>
      <c r="R1118" s="161">
        <f>Q1118*H1118</f>
        <v>0.31845</v>
      </c>
      <c r="S1118" s="161">
        <v>0</v>
      </c>
      <c r="T1118" s="162">
        <f>S1118*H1118</f>
        <v>0</v>
      </c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R1118" s="163" t="s">
        <v>327</v>
      </c>
      <c r="AT1118" s="163" t="s">
        <v>581</v>
      </c>
      <c r="AU1118" s="163" t="s">
        <v>85</v>
      </c>
      <c r="AY1118" s="18" t="s">
        <v>159</v>
      </c>
      <c r="BE1118" s="164">
        <f>IF(N1118="základní",J1118,0)</f>
        <v>0</v>
      </c>
      <c r="BF1118" s="164">
        <f>IF(N1118="snížená",J1118,0)</f>
        <v>0</v>
      </c>
      <c r="BG1118" s="164">
        <f>IF(N1118="zákl. přenesená",J1118,0)</f>
        <v>0</v>
      </c>
      <c r="BH1118" s="164">
        <f>IF(N1118="sníž. přenesená",J1118,0)</f>
        <v>0</v>
      </c>
      <c r="BI1118" s="164">
        <f>IF(N1118="nulová",J1118,0)</f>
        <v>0</v>
      </c>
      <c r="BJ1118" s="18" t="s">
        <v>83</v>
      </c>
      <c r="BK1118" s="164">
        <f>ROUND(I1118*H1118,2)</f>
        <v>0</v>
      </c>
      <c r="BL1118" s="18" t="s">
        <v>237</v>
      </c>
      <c r="BM1118" s="163" t="s">
        <v>1987</v>
      </c>
    </row>
    <row r="1119" spans="2:51" s="13" customFormat="1" ht="11.25">
      <c r="B1119" s="165"/>
      <c r="D1119" s="166" t="s">
        <v>167</v>
      </c>
      <c r="E1119" s="167" t="s">
        <v>1</v>
      </c>
      <c r="F1119" s="168" t="s">
        <v>1988</v>
      </c>
      <c r="H1119" s="169">
        <v>0.526</v>
      </c>
      <c r="I1119" s="170"/>
      <c r="L1119" s="165"/>
      <c r="M1119" s="171"/>
      <c r="N1119" s="172"/>
      <c r="O1119" s="172"/>
      <c r="P1119" s="172"/>
      <c r="Q1119" s="172"/>
      <c r="R1119" s="172"/>
      <c r="S1119" s="172"/>
      <c r="T1119" s="173"/>
      <c r="AT1119" s="167" t="s">
        <v>167</v>
      </c>
      <c r="AU1119" s="167" t="s">
        <v>85</v>
      </c>
      <c r="AV1119" s="13" t="s">
        <v>85</v>
      </c>
      <c r="AW1119" s="13" t="s">
        <v>32</v>
      </c>
      <c r="AX1119" s="13" t="s">
        <v>83</v>
      </c>
      <c r="AY1119" s="167" t="s">
        <v>159</v>
      </c>
    </row>
    <row r="1120" spans="2:51" s="13" customFormat="1" ht="11.25">
      <c r="B1120" s="165"/>
      <c r="D1120" s="166" t="s">
        <v>167</v>
      </c>
      <c r="F1120" s="168" t="s">
        <v>1989</v>
      </c>
      <c r="H1120" s="169">
        <v>0.579</v>
      </c>
      <c r="I1120" s="170"/>
      <c r="L1120" s="165"/>
      <c r="M1120" s="171"/>
      <c r="N1120" s="172"/>
      <c r="O1120" s="172"/>
      <c r="P1120" s="172"/>
      <c r="Q1120" s="172"/>
      <c r="R1120" s="172"/>
      <c r="S1120" s="172"/>
      <c r="T1120" s="173"/>
      <c r="AT1120" s="167" t="s">
        <v>167</v>
      </c>
      <c r="AU1120" s="167" t="s">
        <v>85</v>
      </c>
      <c r="AV1120" s="13" t="s">
        <v>85</v>
      </c>
      <c r="AW1120" s="13" t="s">
        <v>3</v>
      </c>
      <c r="AX1120" s="13" t="s">
        <v>83</v>
      </c>
      <c r="AY1120" s="167" t="s">
        <v>159</v>
      </c>
    </row>
    <row r="1121" spans="1:65" s="2" customFormat="1" ht="24.2" customHeight="1">
      <c r="A1121" s="33"/>
      <c r="B1121" s="150"/>
      <c r="C1121" s="151" t="s">
        <v>1990</v>
      </c>
      <c r="D1121" s="151" t="s">
        <v>161</v>
      </c>
      <c r="E1121" s="152" t="s">
        <v>1991</v>
      </c>
      <c r="F1121" s="153" t="s">
        <v>1992</v>
      </c>
      <c r="G1121" s="154" t="s">
        <v>164</v>
      </c>
      <c r="H1121" s="155">
        <v>38.691</v>
      </c>
      <c r="I1121" s="156"/>
      <c r="J1121" s="157">
        <f>ROUND(I1121*H1121,2)</f>
        <v>0</v>
      </c>
      <c r="K1121" s="158"/>
      <c r="L1121" s="34"/>
      <c r="M1121" s="159" t="s">
        <v>1</v>
      </c>
      <c r="N1121" s="160" t="s">
        <v>41</v>
      </c>
      <c r="O1121" s="59"/>
      <c r="P1121" s="161">
        <f>O1121*H1121</f>
        <v>0</v>
      </c>
      <c r="Q1121" s="161">
        <v>0.01396</v>
      </c>
      <c r="R1121" s="161">
        <f>Q1121*H1121</f>
        <v>0.54012636</v>
      </c>
      <c r="S1121" s="161">
        <v>0</v>
      </c>
      <c r="T1121" s="162">
        <f>S1121*H1121</f>
        <v>0</v>
      </c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R1121" s="163" t="s">
        <v>237</v>
      </c>
      <c r="AT1121" s="163" t="s">
        <v>161</v>
      </c>
      <c r="AU1121" s="163" t="s">
        <v>85</v>
      </c>
      <c r="AY1121" s="18" t="s">
        <v>159</v>
      </c>
      <c r="BE1121" s="164">
        <f>IF(N1121="základní",J1121,0)</f>
        <v>0</v>
      </c>
      <c r="BF1121" s="164">
        <f>IF(N1121="snížená",J1121,0)</f>
        <v>0</v>
      </c>
      <c r="BG1121" s="164">
        <f>IF(N1121="zákl. přenesená",J1121,0)</f>
        <v>0</v>
      </c>
      <c r="BH1121" s="164">
        <f>IF(N1121="sníž. přenesená",J1121,0)</f>
        <v>0</v>
      </c>
      <c r="BI1121" s="164">
        <f>IF(N1121="nulová",J1121,0)</f>
        <v>0</v>
      </c>
      <c r="BJ1121" s="18" t="s">
        <v>83</v>
      </c>
      <c r="BK1121" s="164">
        <f>ROUND(I1121*H1121,2)</f>
        <v>0</v>
      </c>
      <c r="BL1121" s="18" t="s">
        <v>237</v>
      </c>
      <c r="BM1121" s="163" t="s">
        <v>1993</v>
      </c>
    </row>
    <row r="1122" spans="2:51" s="13" customFormat="1" ht="22.5">
      <c r="B1122" s="165"/>
      <c r="D1122" s="166" t="s">
        <v>167</v>
      </c>
      <c r="E1122" s="167" t="s">
        <v>1</v>
      </c>
      <c r="F1122" s="168" t="s">
        <v>1994</v>
      </c>
      <c r="H1122" s="169">
        <v>38.691</v>
      </c>
      <c r="I1122" s="170"/>
      <c r="L1122" s="165"/>
      <c r="M1122" s="171"/>
      <c r="N1122" s="172"/>
      <c r="O1122" s="172"/>
      <c r="P1122" s="172"/>
      <c r="Q1122" s="172"/>
      <c r="R1122" s="172"/>
      <c r="S1122" s="172"/>
      <c r="T1122" s="173"/>
      <c r="AT1122" s="167" t="s">
        <v>167</v>
      </c>
      <c r="AU1122" s="167" t="s">
        <v>85</v>
      </c>
      <c r="AV1122" s="13" t="s">
        <v>85</v>
      </c>
      <c r="AW1122" s="13" t="s">
        <v>32</v>
      </c>
      <c r="AX1122" s="13" t="s">
        <v>83</v>
      </c>
      <c r="AY1122" s="167" t="s">
        <v>159</v>
      </c>
    </row>
    <row r="1123" spans="1:65" s="2" customFormat="1" ht="24.2" customHeight="1">
      <c r="A1123" s="33"/>
      <c r="B1123" s="150"/>
      <c r="C1123" s="151" t="s">
        <v>1995</v>
      </c>
      <c r="D1123" s="151" t="s">
        <v>161</v>
      </c>
      <c r="E1123" s="152" t="s">
        <v>1996</v>
      </c>
      <c r="F1123" s="153" t="s">
        <v>1997</v>
      </c>
      <c r="G1123" s="154" t="s">
        <v>196</v>
      </c>
      <c r="H1123" s="155">
        <v>1.353</v>
      </c>
      <c r="I1123" s="156"/>
      <c r="J1123" s="157">
        <f>ROUND(I1123*H1123,2)</f>
        <v>0</v>
      </c>
      <c r="K1123" s="158"/>
      <c r="L1123" s="34"/>
      <c r="M1123" s="159" t="s">
        <v>1</v>
      </c>
      <c r="N1123" s="160" t="s">
        <v>41</v>
      </c>
      <c r="O1123" s="59"/>
      <c r="P1123" s="161">
        <f>O1123*H1123</f>
        <v>0</v>
      </c>
      <c r="Q1123" s="161">
        <v>0.02337</v>
      </c>
      <c r="R1123" s="161">
        <f>Q1123*H1123</f>
        <v>0.03161961</v>
      </c>
      <c r="S1123" s="161">
        <v>0</v>
      </c>
      <c r="T1123" s="162">
        <f>S1123*H1123</f>
        <v>0</v>
      </c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R1123" s="163" t="s">
        <v>237</v>
      </c>
      <c r="AT1123" s="163" t="s">
        <v>161</v>
      </c>
      <c r="AU1123" s="163" t="s">
        <v>85</v>
      </c>
      <c r="AY1123" s="18" t="s">
        <v>159</v>
      </c>
      <c r="BE1123" s="164">
        <f>IF(N1123="základní",J1123,0)</f>
        <v>0</v>
      </c>
      <c r="BF1123" s="164">
        <f>IF(N1123="snížená",J1123,0)</f>
        <v>0</v>
      </c>
      <c r="BG1123" s="164">
        <f>IF(N1123="zákl. přenesená",J1123,0)</f>
        <v>0</v>
      </c>
      <c r="BH1123" s="164">
        <f>IF(N1123="sníž. přenesená",J1123,0)</f>
        <v>0</v>
      </c>
      <c r="BI1123" s="164">
        <f>IF(N1123="nulová",J1123,0)</f>
        <v>0</v>
      </c>
      <c r="BJ1123" s="18" t="s">
        <v>83</v>
      </c>
      <c r="BK1123" s="164">
        <f>ROUND(I1123*H1123,2)</f>
        <v>0</v>
      </c>
      <c r="BL1123" s="18" t="s">
        <v>237</v>
      </c>
      <c r="BM1123" s="163" t="s">
        <v>1998</v>
      </c>
    </row>
    <row r="1124" spans="2:51" s="13" customFormat="1" ht="11.25">
      <c r="B1124" s="165"/>
      <c r="D1124" s="166" t="s">
        <v>167</v>
      </c>
      <c r="E1124" s="167" t="s">
        <v>1</v>
      </c>
      <c r="F1124" s="168" t="s">
        <v>1999</v>
      </c>
      <c r="H1124" s="169">
        <v>1.353</v>
      </c>
      <c r="I1124" s="170"/>
      <c r="L1124" s="165"/>
      <c r="M1124" s="171"/>
      <c r="N1124" s="172"/>
      <c r="O1124" s="172"/>
      <c r="P1124" s="172"/>
      <c r="Q1124" s="172"/>
      <c r="R1124" s="172"/>
      <c r="S1124" s="172"/>
      <c r="T1124" s="173"/>
      <c r="AT1124" s="167" t="s">
        <v>167</v>
      </c>
      <c r="AU1124" s="167" t="s">
        <v>85</v>
      </c>
      <c r="AV1124" s="13" t="s">
        <v>85</v>
      </c>
      <c r="AW1124" s="13" t="s">
        <v>32</v>
      </c>
      <c r="AX1124" s="13" t="s">
        <v>83</v>
      </c>
      <c r="AY1124" s="167" t="s">
        <v>159</v>
      </c>
    </row>
    <row r="1125" spans="1:65" s="2" customFormat="1" ht="24.2" customHeight="1">
      <c r="A1125" s="33"/>
      <c r="B1125" s="150"/>
      <c r="C1125" s="151" t="s">
        <v>2000</v>
      </c>
      <c r="D1125" s="151" t="s">
        <v>161</v>
      </c>
      <c r="E1125" s="152" t="s">
        <v>2001</v>
      </c>
      <c r="F1125" s="153" t="s">
        <v>2002</v>
      </c>
      <c r="G1125" s="154" t="s">
        <v>204</v>
      </c>
      <c r="H1125" s="155">
        <v>0.891</v>
      </c>
      <c r="I1125" s="156"/>
      <c r="J1125" s="157">
        <f>ROUND(I1125*H1125,2)</f>
        <v>0</v>
      </c>
      <c r="K1125" s="158"/>
      <c r="L1125" s="34"/>
      <c r="M1125" s="159" t="s">
        <v>1</v>
      </c>
      <c r="N1125" s="160" t="s">
        <v>41</v>
      </c>
      <c r="O1125" s="59"/>
      <c r="P1125" s="161">
        <f>O1125*H1125</f>
        <v>0</v>
      </c>
      <c r="Q1125" s="161">
        <v>0</v>
      </c>
      <c r="R1125" s="161">
        <f>Q1125*H1125</f>
        <v>0</v>
      </c>
      <c r="S1125" s="161">
        <v>0</v>
      </c>
      <c r="T1125" s="162">
        <f>S1125*H1125</f>
        <v>0</v>
      </c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R1125" s="163" t="s">
        <v>237</v>
      </c>
      <c r="AT1125" s="163" t="s">
        <v>161</v>
      </c>
      <c r="AU1125" s="163" t="s">
        <v>85</v>
      </c>
      <c r="AY1125" s="18" t="s">
        <v>159</v>
      </c>
      <c r="BE1125" s="164">
        <f>IF(N1125="základní",J1125,0)</f>
        <v>0</v>
      </c>
      <c r="BF1125" s="164">
        <f>IF(N1125="snížená",J1125,0)</f>
        <v>0</v>
      </c>
      <c r="BG1125" s="164">
        <f>IF(N1125="zákl. přenesená",J1125,0)</f>
        <v>0</v>
      </c>
      <c r="BH1125" s="164">
        <f>IF(N1125="sníž. přenesená",J1125,0)</f>
        <v>0</v>
      </c>
      <c r="BI1125" s="164">
        <f>IF(N1125="nulová",J1125,0)</f>
        <v>0</v>
      </c>
      <c r="BJ1125" s="18" t="s">
        <v>83</v>
      </c>
      <c r="BK1125" s="164">
        <f>ROUND(I1125*H1125,2)</f>
        <v>0</v>
      </c>
      <c r="BL1125" s="18" t="s">
        <v>237</v>
      </c>
      <c r="BM1125" s="163" t="s">
        <v>2003</v>
      </c>
    </row>
    <row r="1126" spans="2:63" s="12" customFormat="1" ht="22.9" customHeight="1">
      <c r="B1126" s="137"/>
      <c r="D1126" s="138" t="s">
        <v>75</v>
      </c>
      <c r="E1126" s="148" t="s">
        <v>453</v>
      </c>
      <c r="F1126" s="148" t="s">
        <v>454</v>
      </c>
      <c r="I1126" s="140"/>
      <c r="J1126" s="149">
        <f>BK1126</f>
        <v>0</v>
      </c>
      <c r="L1126" s="137"/>
      <c r="M1126" s="142"/>
      <c r="N1126" s="143"/>
      <c r="O1126" s="143"/>
      <c r="P1126" s="144">
        <f>SUM(P1127:P1156)</f>
        <v>0</v>
      </c>
      <c r="Q1126" s="143"/>
      <c r="R1126" s="144">
        <f>SUM(R1127:R1156)</f>
        <v>10.366342</v>
      </c>
      <c r="S1126" s="143"/>
      <c r="T1126" s="145">
        <f>SUM(T1127:T1156)</f>
        <v>0</v>
      </c>
      <c r="AR1126" s="138" t="s">
        <v>85</v>
      </c>
      <c r="AT1126" s="146" t="s">
        <v>75</v>
      </c>
      <c r="AU1126" s="146" t="s">
        <v>83</v>
      </c>
      <c r="AY1126" s="138" t="s">
        <v>159</v>
      </c>
      <c r="BK1126" s="147">
        <f>SUM(BK1127:BK1156)</f>
        <v>0</v>
      </c>
    </row>
    <row r="1127" spans="1:65" s="2" customFormat="1" ht="33" customHeight="1">
      <c r="A1127" s="33"/>
      <c r="B1127" s="150"/>
      <c r="C1127" s="151" t="s">
        <v>2004</v>
      </c>
      <c r="D1127" s="151" t="s">
        <v>161</v>
      </c>
      <c r="E1127" s="152" t="s">
        <v>2005</v>
      </c>
      <c r="F1127" s="153" t="s">
        <v>2006</v>
      </c>
      <c r="G1127" s="154" t="s">
        <v>164</v>
      </c>
      <c r="H1127" s="155">
        <v>1074.232</v>
      </c>
      <c r="I1127" s="156"/>
      <c r="J1127" s="157">
        <f>ROUND(I1127*H1127,2)</f>
        <v>0</v>
      </c>
      <c r="K1127" s="158"/>
      <c r="L1127" s="34"/>
      <c r="M1127" s="159" t="s">
        <v>1</v>
      </c>
      <c r="N1127" s="160" t="s">
        <v>41</v>
      </c>
      <c r="O1127" s="59"/>
      <c r="P1127" s="161">
        <f>O1127*H1127</f>
        <v>0</v>
      </c>
      <c r="Q1127" s="161">
        <v>0.00125</v>
      </c>
      <c r="R1127" s="161">
        <f>Q1127*H1127</f>
        <v>1.34279</v>
      </c>
      <c r="S1127" s="161">
        <v>0</v>
      </c>
      <c r="T1127" s="162">
        <f>S1127*H1127</f>
        <v>0</v>
      </c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R1127" s="163" t="s">
        <v>237</v>
      </c>
      <c r="AT1127" s="163" t="s">
        <v>161</v>
      </c>
      <c r="AU1127" s="163" t="s">
        <v>85</v>
      </c>
      <c r="AY1127" s="18" t="s">
        <v>159</v>
      </c>
      <c r="BE1127" s="164">
        <f>IF(N1127="základní",J1127,0)</f>
        <v>0</v>
      </c>
      <c r="BF1127" s="164">
        <f>IF(N1127="snížená",J1127,0)</f>
        <v>0</v>
      </c>
      <c r="BG1127" s="164">
        <f>IF(N1127="zákl. přenesená",J1127,0)</f>
        <v>0</v>
      </c>
      <c r="BH1127" s="164">
        <f>IF(N1127="sníž. přenesená",J1127,0)</f>
        <v>0</v>
      </c>
      <c r="BI1127" s="164">
        <f>IF(N1127="nulová",J1127,0)</f>
        <v>0</v>
      </c>
      <c r="BJ1127" s="18" t="s">
        <v>83</v>
      </c>
      <c r="BK1127" s="164">
        <f>ROUND(I1127*H1127,2)</f>
        <v>0</v>
      </c>
      <c r="BL1127" s="18" t="s">
        <v>237</v>
      </c>
      <c r="BM1127" s="163" t="s">
        <v>2007</v>
      </c>
    </row>
    <row r="1128" spans="2:51" s="13" customFormat="1" ht="11.25">
      <c r="B1128" s="165"/>
      <c r="D1128" s="166" t="s">
        <v>167</v>
      </c>
      <c r="E1128" s="167" t="s">
        <v>1</v>
      </c>
      <c r="F1128" s="168" t="s">
        <v>1945</v>
      </c>
      <c r="H1128" s="169">
        <v>39.4</v>
      </c>
      <c r="I1128" s="170"/>
      <c r="L1128" s="165"/>
      <c r="M1128" s="171"/>
      <c r="N1128" s="172"/>
      <c r="O1128" s="172"/>
      <c r="P1128" s="172"/>
      <c r="Q1128" s="172"/>
      <c r="R1128" s="172"/>
      <c r="S1128" s="172"/>
      <c r="T1128" s="173"/>
      <c r="AT1128" s="167" t="s">
        <v>167</v>
      </c>
      <c r="AU1128" s="167" t="s">
        <v>85</v>
      </c>
      <c r="AV1128" s="13" t="s">
        <v>85</v>
      </c>
      <c r="AW1128" s="13" t="s">
        <v>32</v>
      </c>
      <c r="AX1128" s="13" t="s">
        <v>76</v>
      </c>
      <c r="AY1128" s="167" t="s">
        <v>159</v>
      </c>
    </row>
    <row r="1129" spans="2:51" s="13" customFormat="1" ht="22.5">
      <c r="B1129" s="165"/>
      <c r="D1129" s="166" t="s">
        <v>167</v>
      </c>
      <c r="E1129" s="167" t="s">
        <v>1</v>
      </c>
      <c r="F1129" s="168" t="s">
        <v>2008</v>
      </c>
      <c r="H1129" s="169">
        <v>29.3</v>
      </c>
      <c r="I1129" s="170"/>
      <c r="L1129" s="165"/>
      <c r="M1129" s="171"/>
      <c r="N1129" s="172"/>
      <c r="O1129" s="172"/>
      <c r="P1129" s="172"/>
      <c r="Q1129" s="172"/>
      <c r="R1129" s="172"/>
      <c r="S1129" s="172"/>
      <c r="T1129" s="173"/>
      <c r="AT1129" s="167" t="s">
        <v>167</v>
      </c>
      <c r="AU1129" s="167" t="s">
        <v>85</v>
      </c>
      <c r="AV1129" s="13" t="s">
        <v>85</v>
      </c>
      <c r="AW1129" s="13" t="s">
        <v>32</v>
      </c>
      <c r="AX1129" s="13" t="s">
        <v>76</v>
      </c>
      <c r="AY1129" s="167" t="s">
        <v>159</v>
      </c>
    </row>
    <row r="1130" spans="2:51" s="13" customFormat="1" ht="11.25">
      <c r="B1130" s="165"/>
      <c r="D1130" s="166" t="s">
        <v>167</v>
      </c>
      <c r="E1130" s="167" t="s">
        <v>1</v>
      </c>
      <c r="F1130" s="168" t="s">
        <v>1947</v>
      </c>
      <c r="H1130" s="169">
        <v>134.14</v>
      </c>
      <c r="I1130" s="170"/>
      <c r="L1130" s="165"/>
      <c r="M1130" s="171"/>
      <c r="N1130" s="172"/>
      <c r="O1130" s="172"/>
      <c r="P1130" s="172"/>
      <c r="Q1130" s="172"/>
      <c r="R1130" s="172"/>
      <c r="S1130" s="172"/>
      <c r="T1130" s="173"/>
      <c r="AT1130" s="167" t="s">
        <v>167</v>
      </c>
      <c r="AU1130" s="167" t="s">
        <v>85</v>
      </c>
      <c r="AV1130" s="13" t="s">
        <v>85</v>
      </c>
      <c r="AW1130" s="13" t="s">
        <v>32</v>
      </c>
      <c r="AX1130" s="13" t="s">
        <v>76</v>
      </c>
      <c r="AY1130" s="167" t="s">
        <v>159</v>
      </c>
    </row>
    <row r="1131" spans="2:51" s="13" customFormat="1" ht="11.25">
      <c r="B1131" s="165"/>
      <c r="D1131" s="166" t="s">
        <v>167</v>
      </c>
      <c r="E1131" s="167" t="s">
        <v>1</v>
      </c>
      <c r="F1131" s="168" t="s">
        <v>2009</v>
      </c>
      <c r="H1131" s="169">
        <v>15.64</v>
      </c>
      <c r="I1131" s="170"/>
      <c r="L1131" s="165"/>
      <c r="M1131" s="171"/>
      <c r="N1131" s="172"/>
      <c r="O1131" s="172"/>
      <c r="P1131" s="172"/>
      <c r="Q1131" s="172"/>
      <c r="R1131" s="172"/>
      <c r="S1131" s="172"/>
      <c r="T1131" s="173"/>
      <c r="AT1131" s="167" t="s">
        <v>167</v>
      </c>
      <c r="AU1131" s="167" t="s">
        <v>85</v>
      </c>
      <c r="AV1131" s="13" t="s">
        <v>85</v>
      </c>
      <c r="AW1131" s="13" t="s">
        <v>32</v>
      </c>
      <c r="AX1131" s="13" t="s">
        <v>76</v>
      </c>
      <c r="AY1131" s="167" t="s">
        <v>159</v>
      </c>
    </row>
    <row r="1132" spans="2:51" s="13" customFormat="1" ht="11.25">
      <c r="B1132" s="165"/>
      <c r="D1132" s="166" t="s">
        <v>167</v>
      </c>
      <c r="E1132" s="167" t="s">
        <v>1</v>
      </c>
      <c r="F1132" s="168" t="s">
        <v>2010</v>
      </c>
      <c r="H1132" s="169">
        <v>13.65</v>
      </c>
      <c r="I1132" s="170"/>
      <c r="L1132" s="165"/>
      <c r="M1132" s="171"/>
      <c r="N1132" s="172"/>
      <c r="O1132" s="172"/>
      <c r="P1132" s="172"/>
      <c r="Q1132" s="172"/>
      <c r="R1132" s="172"/>
      <c r="S1132" s="172"/>
      <c r="T1132" s="173"/>
      <c r="AT1132" s="167" t="s">
        <v>167</v>
      </c>
      <c r="AU1132" s="167" t="s">
        <v>85</v>
      </c>
      <c r="AV1132" s="13" t="s">
        <v>85</v>
      </c>
      <c r="AW1132" s="13" t="s">
        <v>32</v>
      </c>
      <c r="AX1132" s="13" t="s">
        <v>76</v>
      </c>
      <c r="AY1132" s="167" t="s">
        <v>159</v>
      </c>
    </row>
    <row r="1133" spans="2:51" s="13" customFormat="1" ht="11.25">
      <c r="B1133" s="165"/>
      <c r="D1133" s="166" t="s">
        <v>167</v>
      </c>
      <c r="E1133" s="167" t="s">
        <v>1</v>
      </c>
      <c r="F1133" s="168" t="s">
        <v>2011</v>
      </c>
      <c r="H1133" s="169">
        <v>42.05</v>
      </c>
      <c r="I1133" s="170"/>
      <c r="L1133" s="165"/>
      <c r="M1133" s="171"/>
      <c r="N1133" s="172"/>
      <c r="O1133" s="172"/>
      <c r="P1133" s="172"/>
      <c r="Q1133" s="172"/>
      <c r="R1133" s="172"/>
      <c r="S1133" s="172"/>
      <c r="T1133" s="173"/>
      <c r="AT1133" s="167" t="s">
        <v>167</v>
      </c>
      <c r="AU1133" s="167" t="s">
        <v>85</v>
      </c>
      <c r="AV1133" s="13" t="s">
        <v>85</v>
      </c>
      <c r="AW1133" s="13" t="s">
        <v>32</v>
      </c>
      <c r="AX1133" s="13" t="s">
        <v>76</v>
      </c>
      <c r="AY1133" s="167" t="s">
        <v>159</v>
      </c>
    </row>
    <row r="1134" spans="2:51" s="13" customFormat="1" ht="22.5">
      <c r="B1134" s="165"/>
      <c r="D1134" s="166" t="s">
        <v>167</v>
      </c>
      <c r="E1134" s="167" t="s">
        <v>1</v>
      </c>
      <c r="F1134" s="168" t="s">
        <v>2012</v>
      </c>
      <c r="H1134" s="169">
        <v>33.85</v>
      </c>
      <c r="I1134" s="170"/>
      <c r="L1134" s="165"/>
      <c r="M1134" s="171"/>
      <c r="N1134" s="172"/>
      <c r="O1134" s="172"/>
      <c r="P1134" s="172"/>
      <c r="Q1134" s="172"/>
      <c r="R1134" s="172"/>
      <c r="S1134" s="172"/>
      <c r="T1134" s="173"/>
      <c r="AT1134" s="167" t="s">
        <v>167</v>
      </c>
      <c r="AU1134" s="167" t="s">
        <v>85</v>
      </c>
      <c r="AV1134" s="13" t="s">
        <v>85</v>
      </c>
      <c r="AW1134" s="13" t="s">
        <v>32</v>
      </c>
      <c r="AX1134" s="13" t="s">
        <v>76</v>
      </c>
      <c r="AY1134" s="167" t="s">
        <v>159</v>
      </c>
    </row>
    <row r="1135" spans="2:51" s="13" customFormat="1" ht="11.25">
      <c r="B1135" s="165"/>
      <c r="D1135" s="166" t="s">
        <v>167</v>
      </c>
      <c r="E1135" s="167" t="s">
        <v>1</v>
      </c>
      <c r="F1135" s="168" t="s">
        <v>1950</v>
      </c>
      <c r="H1135" s="169">
        <v>34.65</v>
      </c>
      <c r="I1135" s="170"/>
      <c r="L1135" s="165"/>
      <c r="M1135" s="171"/>
      <c r="N1135" s="172"/>
      <c r="O1135" s="172"/>
      <c r="P1135" s="172"/>
      <c r="Q1135" s="172"/>
      <c r="R1135" s="172"/>
      <c r="S1135" s="172"/>
      <c r="T1135" s="173"/>
      <c r="AT1135" s="167" t="s">
        <v>167</v>
      </c>
      <c r="AU1135" s="167" t="s">
        <v>85</v>
      </c>
      <c r="AV1135" s="13" t="s">
        <v>85</v>
      </c>
      <c r="AW1135" s="13" t="s">
        <v>32</v>
      </c>
      <c r="AX1135" s="13" t="s">
        <v>76</v>
      </c>
      <c r="AY1135" s="167" t="s">
        <v>159</v>
      </c>
    </row>
    <row r="1136" spans="2:51" s="13" customFormat="1" ht="11.25">
      <c r="B1136" s="165"/>
      <c r="D1136" s="166" t="s">
        <v>167</v>
      </c>
      <c r="E1136" s="167" t="s">
        <v>1</v>
      </c>
      <c r="F1136" s="168" t="s">
        <v>2013</v>
      </c>
      <c r="H1136" s="169">
        <v>4.4</v>
      </c>
      <c r="I1136" s="170"/>
      <c r="L1136" s="165"/>
      <c r="M1136" s="171"/>
      <c r="N1136" s="172"/>
      <c r="O1136" s="172"/>
      <c r="P1136" s="172"/>
      <c r="Q1136" s="172"/>
      <c r="R1136" s="172"/>
      <c r="S1136" s="172"/>
      <c r="T1136" s="173"/>
      <c r="AT1136" s="167" t="s">
        <v>167</v>
      </c>
      <c r="AU1136" s="167" t="s">
        <v>85</v>
      </c>
      <c r="AV1136" s="13" t="s">
        <v>85</v>
      </c>
      <c r="AW1136" s="13" t="s">
        <v>32</v>
      </c>
      <c r="AX1136" s="13" t="s">
        <v>76</v>
      </c>
      <c r="AY1136" s="167" t="s">
        <v>159</v>
      </c>
    </row>
    <row r="1137" spans="2:51" s="13" customFormat="1" ht="11.25">
      <c r="B1137" s="165"/>
      <c r="D1137" s="166" t="s">
        <v>167</v>
      </c>
      <c r="E1137" s="167" t="s">
        <v>1</v>
      </c>
      <c r="F1137" s="168" t="s">
        <v>2014</v>
      </c>
      <c r="H1137" s="169">
        <v>1.72</v>
      </c>
      <c r="I1137" s="170"/>
      <c r="L1137" s="165"/>
      <c r="M1137" s="171"/>
      <c r="N1137" s="172"/>
      <c r="O1137" s="172"/>
      <c r="P1137" s="172"/>
      <c r="Q1137" s="172"/>
      <c r="R1137" s="172"/>
      <c r="S1137" s="172"/>
      <c r="T1137" s="173"/>
      <c r="AT1137" s="167" t="s">
        <v>167</v>
      </c>
      <c r="AU1137" s="167" t="s">
        <v>85</v>
      </c>
      <c r="AV1137" s="13" t="s">
        <v>85</v>
      </c>
      <c r="AW1137" s="13" t="s">
        <v>32</v>
      </c>
      <c r="AX1137" s="13" t="s">
        <v>76</v>
      </c>
      <c r="AY1137" s="167" t="s">
        <v>159</v>
      </c>
    </row>
    <row r="1138" spans="2:51" s="13" customFormat="1" ht="11.25">
      <c r="B1138" s="165"/>
      <c r="D1138" s="166" t="s">
        <v>167</v>
      </c>
      <c r="E1138" s="167" t="s">
        <v>1</v>
      </c>
      <c r="F1138" s="168" t="s">
        <v>2015</v>
      </c>
      <c r="H1138" s="169">
        <v>11.02</v>
      </c>
      <c r="I1138" s="170"/>
      <c r="L1138" s="165"/>
      <c r="M1138" s="171"/>
      <c r="N1138" s="172"/>
      <c r="O1138" s="172"/>
      <c r="P1138" s="172"/>
      <c r="Q1138" s="172"/>
      <c r="R1138" s="172"/>
      <c r="S1138" s="172"/>
      <c r="T1138" s="173"/>
      <c r="AT1138" s="167" t="s">
        <v>167</v>
      </c>
      <c r="AU1138" s="167" t="s">
        <v>85</v>
      </c>
      <c r="AV1138" s="13" t="s">
        <v>85</v>
      </c>
      <c r="AW1138" s="13" t="s">
        <v>32</v>
      </c>
      <c r="AX1138" s="13" t="s">
        <v>76</v>
      </c>
      <c r="AY1138" s="167" t="s">
        <v>159</v>
      </c>
    </row>
    <row r="1139" spans="2:51" s="13" customFormat="1" ht="11.25">
      <c r="B1139" s="165"/>
      <c r="D1139" s="166" t="s">
        <v>167</v>
      </c>
      <c r="E1139" s="167" t="s">
        <v>1</v>
      </c>
      <c r="F1139" s="168" t="s">
        <v>2016</v>
      </c>
      <c r="H1139" s="169">
        <v>1.792</v>
      </c>
      <c r="I1139" s="170"/>
      <c r="L1139" s="165"/>
      <c r="M1139" s="171"/>
      <c r="N1139" s="172"/>
      <c r="O1139" s="172"/>
      <c r="P1139" s="172"/>
      <c r="Q1139" s="172"/>
      <c r="R1139" s="172"/>
      <c r="S1139" s="172"/>
      <c r="T1139" s="173"/>
      <c r="AT1139" s="167" t="s">
        <v>167</v>
      </c>
      <c r="AU1139" s="167" t="s">
        <v>85</v>
      </c>
      <c r="AV1139" s="13" t="s">
        <v>85</v>
      </c>
      <c r="AW1139" s="13" t="s">
        <v>32</v>
      </c>
      <c r="AX1139" s="13" t="s">
        <v>76</v>
      </c>
      <c r="AY1139" s="167" t="s">
        <v>159</v>
      </c>
    </row>
    <row r="1140" spans="2:51" s="13" customFormat="1" ht="11.25">
      <c r="B1140" s="165"/>
      <c r="D1140" s="166" t="s">
        <v>167</v>
      </c>
      <c r="E1140" s="167" t="s">
        <v>1</v>
      </c>
      <c r="F1140" s="168" t="s">
        <v>2017</v>
      </c>
      <c r="H1140" s="169">
        <v>20.12</v>
      </c>
      <c r="I1140" s="170"/>
      <c r="L1140" s="165"/>
      <c r="M1140" s="171"/>
      <c r="N1140" s="172"/>
      <c r="O1140" s="172"/>
      <c r="P1140" s="172"/>
      <c r="Q1140" s="172"/>
      <c r="R1140" s="172"/>
      <c r="S1140" s="172"/>
      <c r="T1140" s="173"/>
      <c r="AT1140" s="167" t="s">
        <v>167</v>
      </c>
      <c r="AU1140" s="167" t="s">
        <v>85</v>
      </c>
      <c r="AV1140" s="13" t="s">
        <v>85</v>
      </c>
      <c r="AW1140" s="13" t="s">
        <v>32</v>
      </c>
      <c r="AX1140" s="13" t="s">
        <v>76</v>
      </c>
      <c r="AY1140" s="167" t="s">
        <v>159</v>
      </c>
    </row>
    <row r="1141" spans="2:51" s="13" customFormat="1" ht="11.25">
      <c r="B1141" s="165"/>
      <c r="D1141" s="166" t="s">
        <v>167</v>
      </c>
      <c r="E1141" s="167" t="s">
        <v>1</v>
      </c>
      <c r="F1141" s="168" t="s">
        <v>1951</v>
      </c>
      <c r="H1141" s="169">
        <v>40.65</v>
      </c>
      <c r="I1141" s="170"/>
      <c r="L1141" s="165"/>
      <c r="M1141" s="171"/>
      <c r="N1141" s="172"/>
      <c r="O1141" s="172"/>
      <c r="P1141" s="172"/>
      <c r="Q1141" s="172"/>
      <c r="R1141" s="172"/>
      <c r="S1141" s="172"/>
      <c r="T1141" s="173"/>
      <c r="AT1141" s="167" t="s">
        <v>167</v>
      </c>
      <c r="AU1141" s="167" t="s">
        <v>85</v>
      </c>
      <c r="AV1141" s="13" t="s">
        <v>85</v>
      </c>
      <c r="AW1141" s="13" t="s">
        <v>32</v>
      </c>
      <c r="AX1141" s="13" t="s">
        <v>76</v>
      </c>
      <c r="AY1141" s="167" t="s">
        <v>159</v>
      </c>
    </row>
    <row r="1142" spans="2:51" s="13" customFormat="1" ht="33.75">
      <c r="B1142" s="165"/>
      <c r="D1142" s="166" t="s">
        <v>167</v>
      </c>
      <c r="E1142" s="167" t="s">
        <v>1</v>
      </c>
      <c r="F1142" s="168" t="s">
        <v>2018</v>
      </c>
      <c r="H1142" s="169">
        <v>151.1</v>
      </c>
      <c r="I1142" s="170"/>
      <c r="L1142" s="165"/>
      <c r="M1142" s="171"/>
      <c r="N1142" s="172"/>
      <c r="O1142" s="172"/>
      <c r="P1142" s="172"/>
      <c r="Q1142" s="172"/>
      <c r="R1142" s="172"/>
      <c r="S1142" s="172"/>
      <c r="T1142" s="173"/>
      <c r="AT1142" s="167" t="s">
        <v>167</v>
      </c>
      <c r="AU1142" s="167" t="s">
        <v>85</v>
      </c>
      <c r="AV1142" s="13" t="s">
        <v>85</v>
      </c>
      <c r="AW1142" s="13" t="s">
        <v>32</v>
      </c>
      <c r="AX1142" s="13" t="s">
        <v>76</v>
      </c>
      <c r="AY1142" s="167" t="s">
        <v>159</v>
      </c>
    </row>
    <row r="1143" spans="2:51" s="13" customFormat="1" ht="11.25">
      <c r="B1143" s="165"/>
      <c r="D1143" s="166" t="s">
        <v>167</v>
      </c>
      <c r="E1143" s="167" t="s">
        <v>1</v>
      </c>
      <c r="F1143" s="168" t="s">
        <v>2019</v>
      </c>
      <c r="H1143" s="169">
        <v>13</v>
      </c>
      <c r="I1143" s="170"/>
      <c r="L1143" s="165"/>
      <c r="M1143" s="171"/>
      <c r="N1143" s="172"/>
      <c r="O1143" s="172"/>
      <c r="P1143" s="172"/>
      <c r="Q1143" s="172"/>
      <c r="R1143" s="172"/>
      <c r="S1143" s="172"/>
      <c r="T1143" s="173"/>
      <c r="AT1143" s="167" t="s">
        <v>167</v>
      </c>
      <c r="AU1143" s="167" t="s">
        <v>85</v>
      </c>
      <c r="AV1143" s="13" t="s">
        <v>85</v>
      </c>
      <c r="AW1143" s="13" t="s">
        <v>32</v>
      </c>
      <c r="AX1143" s="13" t="s">
        <v>76</v>
      </c>
      <c r="AY1143" s="167" t="s">
        <v>159</v>
      </c>
    </row>
    <row r="1144" spans="2:51" s="13" customFormat="1" ht="11.25">
      <c r="B1144" s="165"/>
      <c r="D1144" s="166" t="s">
        <v>167</v>
      </c>
      <c r="E1144" s="167" t="s">
        <v>1</v>
      </c>
      <c r="F1144" s="168" t="s">
        <v>2020</v>
      </c>
      <c r="H1144" s="169">
        <v>365.9</v>
      </c>
      <c r="I1144" s="170"/>
      <c r="L1144" s="165"/>
      <c r="M1144" s="171"/>
      <c r="N1144" s="172"/>
      <c r="O1144" s="172"/>
      <c r="P1144" s="172"/>
      <c r="Q1144" s="172"/>
      <c r="R1144" s="172"/>
      <c r="S1144" s="172"/>
      <c r="T1144" s="173"/>
      <c r="AT1144" s="167" t="s">
        <v>167</v>
      </c>
      <c r="AU1144" s="167" t="s">
        <v>85</v>
      </c>
      <c r="AV1144" s="13" t="s">
        <v>85</v>
      </c>
      <c r="AW1144" s="13" t="s">
        <v>32</v>
      </c>
      <c r="AX1144" s="13" t="s">
        <v>76</v>
      </c>
      <c r="AY1144" s="167" t="s">
        <v>159</v>
      </c>
    </row>
    <row r="1145" spans="2:51" s="13" customFormat="1" ht="11.25">
      <c r="B1145" s="165"/>
      <c r="D1145" s="166" t="s">
        <v>167</v>
      </c>
      <c r="E1145" s="167" t="s">
        <v>1</v>
      </c>
      <c r="F1145" s="168" t="s">
        <v>2021</v>
      </c>
      <c r="H1145" s="169">
        <v>7.15</v>
      </c>
      <c r="I1145" s="170"/>
      <c r="L1145" s="165"/>
      <c r="M1145" s="171"/>
      <c r="N1145" s="172"/>
      <c r="O1145" s="172"/>
      <c r="P1145" s="172"/>
      <c r="Q1145" s="172"/>
      <c r="R1145" s="172"/>
      <c r="S1145" s="172"/>
      <c r="T1145" s="173"/>
      <c r="AT1145" s="167" t="s">
        <v>167</v>
      </c>
      <c r="AU1145" s="167" t="s">
        <v>85</v>
      </c>
      <c r="AV1145" s="13" t="s">
        <v>85</v>
      </c>
      <c r="AW1145" s="13" t="s">
        <v>32</v>
      </c>
      <c r="AX1145" s="13" t="s">
        <v>76</v>
      </c>
      <c r="AY1145" s="167" t="s">
        <v>159</v>
      </c>
    </row>
    <row r="1146" spans="2:51" s="13" customFormat="1" ht="11.25">
      <c r="B1146" s="165"/>
      <c r="D1146" s="166" t="s">
        <v>167</v>
      </c>
      <c r="E1146" s="167" t="s">
        <v>1</v>
      </c>
      <c r="F1146" s="168" t="s">
        <v>2022</v>
      </c>
      <c r="H1146" s="169">
        <v>16.8</v>
      </c>
      <c r="I1146" s="170"/>
      <c r="L1146" s="165"/>
      <c r="M1146" s="171"/>
      <c r="N1146" s="172"/>
      <c r="O1146" s="172"/>
      <c r="P1146" s="172"/>
      <c r="Q1146" s="172"/>
      <c r="R1146" s="172"/>
      <c r="S1146" s="172"/>
      <c r="T1146" s="173"/>
      <c r="AT1146" s="167" t="s">
        <v>167</v>
      </c>
      <c r="AU1146" s="167" t="s">
        <v>85</v>
      </c>
      <c r="AV1146" s="13" t="s">
        <v>85</v>
      </c>
      <c r="AW1146" s="13" t="s">
        <v>32</v>
      </c>
      <c r="AX1146" s="13" t="s">
        <v>76</v>
      </c>
      <c r="AY1146" s="167" t="s">
        <v>159</v>
      </c>
    </row>
    <row r="1147" spans="2:51" s="13" customFormat="1" ht="11.25">
      <c r="B1147" s="165"/>
      <c r="D1147" s="166" t="s">
        <v>167</v>
      </c>
      <c r="E1147" s="167" t="s">
        <v>1</v>
      </c>
      <c r="F1147" s="168" t="s">
        <v>2023</v>
      </c>
      <c r="H1147" s="169">
        <v>4.55</v>
      </c>
      <c r="I1147" s="170"/>
      <c r="L1147" s="165"/>
      <c r="M1147" s="171"/>
      <c r="N1147" s="172"/>
      <c r="O1147" s="172"/>
      <c r="P1147" s="172"/>
      <c r="Q1147" s="172"/>
      <c r="R1147" s="172"/>
      <c r="S1147" s="172"/>
      <c r="T1147" s="173"/>
      <c r="AT1147" s="167" t="s">
        <v>167</v>
      </c>
      <c r="AU1147" s="167" t="s">
        <v>85</v>
      </c>
      <c r="AV1147" s="13" t="s">
        <v>85</v>
      </c>
      <c r="AW1147" s="13" t="s">
        <v>32</v>
      </c>
      <c r="AX1147" s="13" t="s">
        <v>76</v>
      </c>
      <c r="AY1147" s="167" t="s">
        <v>159</v>
      </c>
    </row>
    <row r="1148" spans="2:51" s="13" customFormat="1" ht="11.25">
      <c r="B1148" s="165"/>
      <c r="D1148" s="166" t="s">
        <v>167</v>
      </c>
      <c r="E1148" s="167" t="s">
        <v>1</v>
      </c>
      <c r="F1148" s="168" t="s">
        <v>2024</v>
      </c>
      <c r="H1148" s="169">
        <v>42</v>
      </c>
      <c r="I1148" s="170"/>
      <c r="L1148" s="165"/>
      <c r="M1148" s="171"/>
      <c r="N1148" s="172"/>
      <c r="O1148" s="172"/>
      <c r="P1148" s="172"/>
      <c r="Q1148" s="172"/>
      <c r="R1148" s="172"/>
      <c r="S1148" s="172"/>
      <c r="T1148" s="173"/>
      <c r="AT1148" s="167" t="s">
        <v>167</v>
      </c>
      <c r="AU1148" s="167" t="s">
        <v>85</v>
      </c>
      <c r="AV1148" s="13" t="s">
        <v>85</v>
      </c>
      <c r="AW1148" s="13" t="s">
        <v>32</v>
      </c>
      <c r="AX1148" s="13" t="s">
        <v>76</v>
      </c>
      <c r="AY1148" s="167" t="s">
        <v>159</v>
      </c>
    </row>
    <row r="1149" spans="2:51" s="13" customFormat="1" ht="11.25">
      <c r="B1149" s="165"/>
      <c r="D1149" s="166" t="s">
        <v>167</v>
      </c>
      <c r="E1149" s="167" t="s">
        <v>1</v>
      </c>
      <c r="F1149" s="168" t="s">
        <v>2025</v>
      </c>
      <c r="H1149" s="169">
        <v>13.2</v>
      </c>
      <c r="I1149" s="170"/>
      <c r="L1149" s="165"/>
      <c r="M1149" s="171"/>
      <c r="N1149" s="172"/>
      <c r="O1149" s="172"/>
      <c r="P1149" s="172"/>
      <c r="Q1149" s="172"/>
      <c r="R1149" s="172"/>
      <c r="S1149" s="172"/>
      <c r="T1149" s="173"/>
      <c r="AT1149" s="167" t="s">
        <v>167</v>
      </c>
      <c r="AU1149" s="167" t="s">
        <v>85</v>
      </c>
      <c r="AV1149" s="13" t="s">
        <v>85</v>
      </c>
      <c r="AW1149" s="13" t="s">
        <v>32</v>
      </c>
      <c r="AX1149" s="13" t="s">
        <v>76</v>
      </c>
      <c r="AY1149" s="167" t="s">
        <v>159</v>
      </c>
    </row>
    <row r="1150" spans="2:51" s="13" customFormat="1" ht="11.25">
      <c r="B1150" s="165"/>
      <c r="D1150" s="166" t="s">
        <v>167</v>
      </c>
      <c r="E1150" s="167" t="s">
        <v>1</v>
      </c>
      <c r="F1150" s="168" t="s">
        <v>2026</v>
      </c>
      <c r="H1150" s="169">
        <v>4.5</v>
      </c>
      <c r="I1150" s="170"/>
      <c r="L1150" s="165"/>
      <c r="M1150" s="171"/>
      <c r="N1150" s="172"/>
      <c r="O1150" s="172"/>
      <c r="P1150" s="172"/>
      <c r="Q1150" s="172"/>
      <c r="R1150" s="172"/>
      <c r="S1150" s="172"/>
      <c r="T1150" s="173"/>
      <c r="AT1150" s="167" t="s">
        <v>167</v>
      </c>
      <c r="AU1150" s="167" t="s">
        <v>85</v>
      </c>
      <c r="AV1150" s="13" t="s">
        <v>85</v>
      </c>
      <c r="AW1150" s="13" t="s">
        <v>32</v>
      </c>
      <c r="AX1150" s="13" t="s">
        <v>76</v>
      </c>
      <c r="AY1150" s="167" t="s">
        <v>159</v>
      </c>
    </row>
    <row r="1151" spans="2:51" s="13" customFormat="1" ht="11.25">
      <c r="B1151" s="165"/>
      <c r="D1151" s="166" t="s">
        <v>167</v>
      </c>
      <c r="E1151" s="167" t="s">
        <v>1</v>
      </c>
      <c r="F1151" s="168" t="s">
        <v>2027</v>
      </c>
      <c r="H1151" s="169">
        <v>21.4</v>
      </c>
      <c r="I1151" s="170"/>
      <c r="L1151" s="165"/>
      <c r="M1151" s="171"/>
      <c r="N1151" s="172"/>
      <c r="O1151" s="172"/>
      <c r="P1151" s="172"/>
      <c r="Q1151" s="172"/>
      <c r="R1151" s="172"/>
      <c r="S1151" s="172"/>
      <c r="T1151" s="173"/>
      <c r="AT1151" s="167" t="s">
        <v>167</v>
      </c>
      <c r="AU1151" s="167" t="s">
        <v>85</v>
      </c>
      <c r="AV1151" s="13" t="s">
        <v>85</v>
      </c>
      <c r="AW1151" s="13" t="s">
        <v>32</v>
      </c>
      <c r="AX1151" s="13" t="s">
        <v>76</v>
      </c>
      <c r="AY1151" s="167" t="s">
        <v>159</v>
      </c>
    </row>
    <row r="1152" spans="2:51" s="13" customFormat="1" ht="11.25">
      <c r="B1152" s="165"/>
      <c r="D1152" s="166" t="s">
        <v>167</v>
      </c>
      <c r="E1152" s="167" t="s">
        <v>1</v>
      </c>
      <c r="F1152" s="168" t="s">
        <v>2028</v>
      </c>
      <c r="H1152" s="169">
        <v>12.25</v>
      </c>
      <c r="I1152" s="170"/>
      <c r="L1152" s="165"/>
      <c r="M1152" s="171"/>
      <c r="N1152" s="172"/>
      <c r="O1152" s="172"/>
      <c r="P1152" s="172"/>
      <c r="Q1152" s="172"/>
      <c r="R1152" s="172"/>
      <c r="S1152" s="172"/>
      <c r="T1152" s="173"/>
      <c r="AT1152" s="167" t="s">
        <v>167</v>
      </c>
      <c r="AU1152" s="167" t="s">
        <v>85</v>
      </c>
      <c r="AV1152" s="13" t="s">
        <v>85</v>
      </c>
      <c r="AW1152" s="13" t="s">
        <v>32</v>
      </c>
      <c r="AX1152" s="13" t="s">
        <v>76</v>
      </c>
      <c r="AY1152" s="167" t="s">
        <v>159</v>
      </c>
    </row>
    <row r="1153" spans="2:51" s="14" customFormat="1" ht="11.25">
      <c r="B1153" s="174"/>
      <c r="D1153" s="166" t="s">
        <v>167</v>
      </c>
      <c r="E1153" s="175" t="s">
        <v>1</v>
      </c>
      <c r="F1153" s="176" t="s">
        <v>227</v>
      </c>
      <c r="H1153" s="177">
        <v>1074.2319999999997</v>
      </c>
      <c r="I1153" s="178"/>
      <c r="L1153" s="174"/>
      <c r="M1153" s="179"/>
      <c r="N1153" s="180"/>
      <c r="O1153" s="180"/>
      <c r="P1153" s="180"/>
      <c r="Q1153" s="180"/>
      <c r="R1153" s="180"/>
      <c r="S1153" s="180"/>
      <c r="T1153" s="181"/>
      <c r="AT1153" s="175" t="s">
        <v>167</v>
      </c>
      <c r="AU1153" s="175" t="s">
        <v>85</v>
      </c>
      <c r="AV1153" s="14" t="s">
        <v>165</v>
      </c>
      <c r="AW1153" s="14" t="s">
        <v>32</v>
      </c>
      <c r="AX1153" s="14" t="s">
        <v>83</v>
      </c>
      <c r="AY1153" s="175" t="s">
        <v>159</v>
      </c>
    </row>
    <row r="1154" spans="1:65" s="2" customFormat="1" ht="24.2" customHeight="1">
      <c r="A1154" s="33"/>
      <c r="B1154" s="150"/>
      <c r="C1154" s="191" t="s">
        <v>2029</v>
      </c>
      <c r="D1154" s="191" t="s">
        <v>581</v>
      </c>
      <c r="E1154" s="192" t="s">
        <v>2030</v>
      </c>
      <c r="F1154" s="193" t="s">
        <v>2031</v>
      </c>
      <c r="G1154" s="194" t="s">
        <v>164</v>
      </c>
      <c r="H1154" s="195">
        <v>1127.944</v>
      </c>
      <c r="I1154" s="196"/>
      <c r="J1154" s="197">
        <f>ROUND(I1154*H1154,2)</f>
        <v>0</v>
      </c>
      <c r="K1154" s="198"/>
      <c r="L1154" s="199"/>
      <c r="M1154" s="200" t="s">
        <v>1</v>
      </c>
      <c r="N1154" s="201" t="s">
        <v>41</v>
      </c>
      <c r="O1154" s="59"/>
      <c r="P1154" s="161">
        <f>O1154*H1154</f>
        <v>0</v>
      </c>
      <c r="Q1154" s="161">
        <v>0.008</v>
      </c>
      <c r="R1154" s="161">
        <f>Q1154*H1154</f>
        <v>9.023552</v>
      </c>
      <c r="S1154" s="161">
        <v>0</v>
      </c>
      <c r="T1154" s="162">
        <f>S1154*H1154</f>
        <v>0</v>
      </c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R1154" s="163" t="s">
        <v>327</v>
      </c>
      <c r="AT1154" s="163" t="s">
        <v>581</v>
      </c>
      <c r="AU1154" s="163" t="s">
        <v>85</v>
      </c>
      <c r="AY1154" s="18" t="s">
        <v>159</v>
      </c>
      <c r="BE1154" s="164">
        <f>IF(N1154="základní",J1154,0)</f>
        <v>0</v>
      </c>
      <c r="BF1154" s="164">
        <f>IF(N1154="snížená",J1154,0)</f>
        <v>0</v>
      </c>
      <c r="BG1154" s="164">
        <f>IF(N1154="zákl. přenesená",J1154,0)</f>
        <v>0</v>
      </c>
      <c r="BH1154" s="164">
        <f>IF(N1154="sníž. přenesená",J1154,0)</f>
        <v>0</v>
      </c>
      <c r="BI1154" s="164">
        <f>IF(N1154="nulová",J1154,0)</f>
        <v>0</v>
      </c>
      <c r="BJ1154" s="18" t="s">
        <v>83</v>
      </c>
      <c r="BK1154" s="164">
        <f>ROUND(I1154*H1154,2)</f>
        <v>0</v>
      </c>
      <c r="BL1154" s="18" t="s">
        <v>237</v>
      </c>
      <c r="BM1154" s="163" t="s">
        <v>2032</v>
      </c>
    </row>
    <row r="1155" spans="2:51" s="13" customFormat="1" ht="11.25">
      <c r="B1155" s="165"/>
      <c r="D1155" s="166" t="s">
        <v>167</v>
      </c>
      <c r="F1155" s="168" t="s">
        <v>2033</v>
      </c>
      <c r="H1155" s="169">
        <v>1127.944</v>
      </c>
      <c r="I1155" s="170"/>
      <c r="L1155" s="165"/>
      <c r="M1155" s="171"/>
      <c r="N1155" s="172"/>
      <c r="O1155" s="172"/>
      <c r="P1155" s="172"/>
      <c r="Q1155" s="172"/>
      <c r="R1155" s="172"/>
      <c r="S1155" s="172"/>
      <c r="T1155" s="173"/>
      <c r="AT1155" s="167" t="s">
        <v>167</v>
      </c>
      <c r="AU1155" s="167" t="s">
        <v>85</v>
      </c>
      <c r="AV1155" s="13" t="s">
        <v>85</v>
      </c>
      <c r="AW1155" s="13" t="s">
        <v>3</v>
      </c>
      <c r="AX1155" s="13" t="s">
        <v>83</v>
      </c>
      <c r="AY1155" s="167" t="s">
        <v>159</v>
      </c>
    </row>
    <row r="1156" spans="1:65" s="2" customFormat="1" ht="24.2" customHeight="1">
      <c r="A1156" s="33"/>
      <c r="B1156" s="150"/>
      <c r="C1156" s="151" t="s">
        <v>2034</v>
      </c>
      <c r="D1156" s="151" t="s">
        <v>161</v>
      </c>
      <c r="E1156" s="152" t="s">
        <v>2035</v>
      </c>
      <c r="F1156" s="153" t="s">
        <v>2036</v>
      </c>
      <c r="G1156" s="154" t="s">
        <v>204</v>
      </c>
      <c r="H1156" s="155">
        <v>10.366</v>
      </c>
      <c r="I1156" s="156"/>
      <c r="J1156" s="157">
        <f>ROUND(I1156*H1156,2)</f>
        <v>0</v>
      </c>
      <c r="K1156" s="158"/>
      <c r="L1156" s="34"/>
      <c r="M1156" s="159" t="s">
        <v>1</v>
      </c>
      <c r="N1156" s="160" t="s">
        <v>41</v>
      </c>
      <c r="O1156" s="59"/>
      <c r="P1156" s="161">
        <f>O1156*H1156</f>
        <v>0</v>
      </c>
      <c r="Q1156" s="161">
        <v>0</v>
      </c>
      <c r="R1156" s="161">
        <f>Q1156*H1156</f>
        <v>0</v>
      </c>
      <c r="S1156" s="161">
        <v>0</v>
      </c>
      <c r="T1156" s="162">
        <f>S1156*H1156</f>
        <v>0</v>
      </c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R1156" s="163" t="s">
        <v>237</v>
      </c>
      <c r="AT1156" s="163" t="s">
        <v>161</v>
      </c>
      <c r="AU1156" s="163" t="s">
        <v>85</v>
      </c>
      <c r="AY1156" s="18" t="s">
        <v>159</v>
      </c>
      <c r="BE1156" s="164">
        <f>IF(N1156="základní",J1156,0)</f>
        <v>0</v>
      </c>
      <c r="BF1156" s="164">
        <f>IF(N1156="snížená",J1156,0)</f>
        <v>0</v>
      </c>
      <c r="BG1156" s="164">
        <f>IF(N1156="zákl. přenesená",J1156,0)</f>
        <v>0</v>
      </c>
      <c r="BH1156" s="164">
        <f>IF(N1156="sníž. přenesená",J1156,0)</f>
        <v>0</v>
      </c>
      <c r="BI1156" s="164">
        <f>IF(N1156="nulová",J1156,0)</f>
        <v>0</v>
      </c>
      <c r="BJ1156" s="18" t="s">
        <v>83</v>
      </c>
      <c r="BK1156" s="164">
        <f>ROUND(I1156*H1156,2)</f>
        <v>0</v>
      </c>
      <c r="BL1156" s="18" t="s">
        <v>237</v>
      </c>
      <c r="BM1156" s="163" t="s">
        <v>2037</v>
      </c>
    </row>
    <row r="1157" spans="2:63" s="12" customFormat="1" ht="22.9" customHeight="1">
      <c r="B1157" s="137"/>
      <c r="D1157" s="138" t="s">
        <v>75</v>
      </c>
      <c r="E1157" s="148" t="s">
        <v>460</v>
      </c>
      <c r="F1157" s="148" t="s">
        <v>461</v>
      </c>
      <c r="I1157" s="140"/>
      <c r="J1157" s="149">
        <f>BK1157</f>
        <v>0</v>
      </c>
      <c r="L1157" s="137"/>
      <c r="M1157" s="142"/>
      <c r="N1157" s="143"/>
      <c r="O1157" s="143"/>
      <c r="P1157" s="144">
        <f>SUM(P1158:P1180)</f>
        <v>0</v>
      </c>
      <c r="Q1157" s="143"/>
      <c r="R1157" s="144">
        <f>SUM(R1158:R1180)</f>
        <v>0.9591004</v>
      </c>
      <c r="S1157" s="143"/>
      <c r="T1157" s="145">
        <f>SUM(T1158:T1180)</f>
        <v>0</v>
      </c>
      <c r="AR1157" s="138" t="s">
        <v>85</v>
      </c>
      <c r="AT1157" s="146" t="s">
        <v>75</v>
      </c>
      <c r="AU1157" s="146" t="s">
        <v>83</v>
      </c>
      <c r="AY1157" s="138" t="s">
        <v>159</v>
      </c>
      <c r="BK1157" s="147">
        <f>SUM(BK1158:BK1180)</f>
        <v>0</v>
      </c>
    </row>
    <row r="1158" spans="1:65" s="2" customFormat="1" ht="33" customHeight="1">
      <c r="A1158" s="33"/>
      <c r="B1158" s="150"/>
      <c r="C1158" s="151" t="s">
        <v>2038</v>
      </c>
      <c r="D1158" s="151" t="s">
        <v>161</v>
      </c>
      <c r="E1158" s="152" t="s">
        <v>2039</v>
      </c>
      <c r="F1158" s="153" t="s">
        <v>2040</v>
      </c>
      <c r="G1158" s="154" t="s">
        <v>190</v>
      </c>
      <c r="H1158" s="155">
        <v>88.99</v>
      </c>
      <c r="I1158" s="156"/>
      <c r="J1158" s="157">
        <f>ROUND(I1158*H1158,2)</f>
        <v>0</v>
      </c>
      <c r="K1158" s="158"/>
      <c r="L1158" s="34"/>
      <c r="M1158" s="159" t="s">
        <v>1</v>
      </c>
      <c r="N1158" s="160" t="s">
        <v>41</v>
      </c>
      <c r="O1158" s="59"/>
      <c r="P1158" s="161">
        <f>O1158*H1158</f>
        <v>0</v>
      </c>
      <c r="Q1158" s="161">
        <v>0.00222</v>
      </c>
      <c r="R1158" s="161">
        <f>Q1158*H1158</f>
        <v>0.1975578</v>
      </c>
      <c r="S1158" s="161">
        <v>0</v>
      </c>
      <c r="T1158" s="162">
        <f>S1158*H1158</f>
        <v>0</v>
      </c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R1158" s="163" t="s">
        <v>237</v>
      </c>
      <c r="AT1158" s="163" t="s">
        <v>161</v>
      </c>
      <c r="AU1158" s="163" t="s">
        <v>85</v>
      </c>
      <c r="AY1158" s="18" t="s">
        <v>159</v>
      </c>
      <c r="BE1158" s="164">
        <f>IF(N1158="základní",J1158,0)</f>
        <v>0</v>
      </c>
      <c r="BF1158" s="164">
        <f>IF(N1158="snížená",J1158,0)</f>
        <v>0</v>
      </c>
      <c r="BG1158" s="164">
        <f>IF(N1158="zákl. přenesená",J1158,0)</f>
        <v>0</v>
      </c>
      <c r="BH1158" s="164">
        <f>IF(N1158="sníž. přenesená",J1158,0)</f>
        <v>0</v>
      </c>
      <c r="BI1158" s="164">
        <f>IF(N1158="nulová",J1158,0)</f>
        <v>0</v>
      </c>
      <c r="BJ1158" s="18" t="s">
        <v>83</v>
      </c>
      <c r="BK1158" s="164">
        <f>ROUND(I1158*H1158,2)</f>
        <v>0</v>
      </c>
      <c r="BL1158" s="18" t="s">
        <v>237</v>
      </c>
      <c r="BM1158" s="163" t="s">
        <v>2041</v>
      </c>
    </row>
    <row r="1159" spans="2:51" s="13" customFormat="1" ht="11.25">
      <c r="B1159" s="165"/>
      <c r="D1159" s="166" t="s">
        <v>167</v>
      </c>
      <c r="E1159" s="167" t="s">
        <v>1</v>
      </c>
      <c r="F1159" s="168" t="s">
        <v>2042</v>
      </c>
      <c r="H1159" s="169">
        <v>48.32</v>
      </c>
      <c r="I1159" s="170"/>
      <c r="L1159" s="165"/>
      <c r="M1159" s="171"/>
      <c r="N1159" s="172"/>
      <c r="O1159" s="172"/>
      <c r="P1159" s="172"/>
      <c r="Q1159" s="172"/>
      <c r="R1159" s="172"/>
      <c r="S1159" s="172"/>
      <c r="T1159" s="173"/>
      <c r="AT1159" s="167" t="s">
        <v>167</v>
      </c>
      <c r="AU1159" s="167" t="s">
        <v>85</v>
      </c>
      <c r="AV1159" s="13" t="s">
        <v>85</v>
      </c>
      <c r="AW1159" s="13" t="s">
        <v>32</v>
      </c>
      <c r="AX1159" s="13" t="s">
        <v>76</v>
      </c>
      <c r="AY1159" s="167" t="s">
        <v>159</v>
      </c>
    </row>
    <row r="1160" spans="2:51" s="13" customFormat="1" ht="11.25">
      <c r="B1160" s="165"/>
      <c r="D1160" s="166" t="s">
        <v>167</v>
      </c>
      <c r="E1160" s="167" t="s">
        <v>1</v>
      </c>
      <c r="F1160" s="168" t="s">
        <v>2043</v>
      </c>
      <c r="H1160" s="169">
        <v>40.67</v>
      </c>
      <c r="I1160" s="170"/>
      <c r="L1160" s="165"/>
      <c r="M1160" s="171"/>
      <c r="N1160" s="172"/>
      <c r="O1160" s="172"/>
      <c r="P1160" s="172"/>
      <c r="Q1160" s="172"/>
      <c r="R1160" s="172"/>
      <c r="S1160" s="172"/>
      <c r="T1160" s="173"/>
      <c r="AT1160" s="167" t="s">
        <v>167</v>
      </c>
      <c r="AU1160" s="167" t="s">
        <v>85</v>
      </c>
      <c r="AV1160" s="13" t="s">
        <v>85</v>
      </c>
      <c r="AW1160" s="13" t="s">
        <v>32</v>
      </c>
      <c r="AX1160" s="13" t="s">
        <v>76</v>
      </c>
      <c r="AY1160" s="167" t="s">
        <v>159</v>
      </c>
    </row>
    <row r="1161" spans="2:51" s="14" customFormat="1" ht="11.25">
      <c r="B1161" s="174"/>
      <c r="D1161" s="166" t="s">
        <v>167</v>
      </c>
      <c r="E1161" s="175" t="s">
        <v>1</v>
      </c>
      <c r="F1161" s="176" t="s">
        <v>227</v>
      </c>
      <c r="H1161" s="177">
        <v>88.99000000000001</v>
      </c>
      <c r="I1161" s="178"/>
      <c r="L1161" s="174"/>
      <c r="M1161" s="179"/>
      <c r="N1161" s="180"/>
      <c r="O1161" s="180"/>
      <c r="P1161" s="180"/>
      <c r="Q1161" s="180"/>
      <c r="R1161" s="180"/>
      <c r="S1161" s="180"/>
      <c r="T1161" s="181"/>
      <c r="AT1161" s="175" t="s">
        <v>167</v>
      </c>
      <c r="AU1161" s="175" t="s">
        <v>85</v>
      </c>
      <c r="AV1161" s="14" t="s">
        <v>165</v>
      </c>
      <c r="AW1161" s="14" t="s">
        <v>32</v>
      </c>
      <c r="AX1161" s="14" t="s">
        <v>83</v>
      </c>
      <c r="AY1161" s="175" t="s">
        <v>159</v>
      </c>
    </row>
    <row r="1162" spans="1:65" s="2" customFormat="1" ht="33" customHeight="1">
      <c r="A1162" s="33"/>
      <c r="B1162" s="150"/>
      <c r="C1162" s="151" t="s">
        <v>2044</v>
      </c>
      <c r="D1162" s="151" t="s">
        <v>161</v>
      </c>
      <c r="E1162" s="152" t="s">
        <v>2045</v>
      </c>
      <c r="F1162" s="153" t="s">
        <v>2046</v>
      </c>
      <c r="G1162" s="154" t="s">
        <v>190</v>
      </c>
      <c r="H1162" s="155">
        <v>50.91</v>
      </c>
      <c r="I1162" s="156"/>
      <c r="J1162" s="157">
        <f>ROUND(I1162*H1162,2)</f>
        <v>0</v>
      </c>
      <c r="K1162" s="158"/>
      <c r="L1162" s="34"/>
      <c r="M1162" s="159" t="s">
        <v>1</v>
      </c>
      <c r="N1162" s="160" t="s">
        <v>41</v>
      </c>
      <c r="O1162" s="59"/>
      <c r="P1162" s="161">
        <f>O1162*H1162</f>
        <v>0</v>
      </c>
      <c r="Q1162" s="161">
        <v>0.00351</v>
      </c>
      <c r="R1162" s="161">
        <f>Q1162*H1162</f>
        <v>0.1786941</v>
      </c>
      <c r="S1162" s="161">
        <v>0</v>
      </c>
      <c r="T1162" s="162">
        <f>S1162*H1162</f>
        <v>0</v>
      </c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R1162" s="163" t="s">
        <v>237</v>
      </c>
      <c r="AT1162" s="163" t="s">
        <v>161</v>
      </c>
      <c r="AU1162" s="163" t="s">
        <v>85</v>
      </c>
      <c r="AY1162" s="18" t="s">
        <v>159</v>
      </c>
      <c r="BE1162" s="164">
        <f>IF(N1162="základní",J1162,0)</f>
        <v>0</v>
      </c>
      <c r="BF1162" s="164">
        <f>IF(N1162="snížená",J1162,0)</f>
        <v>0</v>
      </c>
      <c r="BG1162" s="164">
        <f>IF(N1162="zákl. přenesená",J1162,0)</f>
        <v>0</v>
      </c>
      <c r="BH1162" s="164">
        <f>IF(N1162="sníž. přenesená",J1162,0)</f>
        <v>0</v>
      </c>
      <c r="BI1162" s="164">
        <f>IF(N1162="nulová",J1162,0)</f>
        <v>0</v>
      </c>
      <c r="BJ1162" s="18" t="s">
        <v>83</v>
      </c>
      <c r="BK1162" s="164">
        <f>ROUND(I1162*H1162,2)</f>
        <v>0</v>
      </c>
      <c r="BL1162" s="18" t="s">
        <v>237</v>
      </c>
      <c r="BM1162" s="163" t="s">
        <v>2047</v>
      </c>
    </row>
    <row r="1163" spans="2:51" s="13" customFormat="1" ht="11.25">
      <c r="B1163" s="165"/>
      <c r="D1163" s="166" t="s">
        <v>167</v>
      </c>
      <c r="E1163" s="167" t="s">
        <v>1</v>
      </c>
      <c r="F1163" s="168" t="s">
        <v>2048</v>
      </c>
      <c r="H1163" s="169">
        <v>50.91</v>
      </c>
      <c r="I1163" s="170"/>
      <c r="L1163" s="165"/>
      <c r="M1163" s="171"/>
      <c r="N1163" s="172"/>
      <c r="O1163" s="172"/>
      <c r="P1163" s="172"/>
      <c r="Q1163" s="172"/>
      <c r="R1163" s="172"/>
      <c r="S1163" s="172"/>
      <c r="T1163" s="173"/>
      <c r="AT1163" s="167" t="s">
        <v>167</v>
      </c>
      <c r="AU1163" s="167" t="s">
        <v>85</v>
      </c>
      <c r="AV1163" s="13" t="s">
        <v>85</v>
      </c>
      <c r="AW1163" s="13" t="s">
        <v>32</v>
      </c>
      <c r="AX1163" s="13" t="s">
        <v>83</v>
      </c>
      <c r="AY1163" s="167" t="s">
        <v>159</v>
      </c>
    </row>
    <row r="1164" spans="1:65" s="2" customFormat="1" ht="33" customHeight="1">
      <c r="A1164" s="33"/>
      <c r="B1164" s="150"/>
      <c r="C1164" s="151" t="s">
        <v>2049</v>
      </c>
      <c r="D1164" s="151" t="s">
        <v>161</v>
      </c>
      <c r="E1164" s="152" t="s">
        <v>2050</v>
      </c>
      <c r="F1164" s="153" t="s">
        <v>2051</v>
      </c>
      <c r="G1164" s="154" t="s">
        <v>190</v>
      </c>
      <c r="H1164" s="155">
        <v>108.23</v>
      </c>
      <c r="I1164" s="156"/>
      <c r="J1164" s="157">
        <f>ROUND(I1164*H1164,2)</f>
        <v>0</v>
      </c>
      <c r="K1164" s="158"/>
      <c r="L1164" s="34"/>
      <c r="M1164" s="159" t="s">
        <v>1</v>
      </c>
      <c r="N1164" s="160" t="s">
        <v>41</v>
      </c>
      <c r="O1164" s="59"/>
      <c r="P1164" s="161">
        <f>O1164*H1164</f>
        <v>0</v>
      </c>
      <c r="Q1164" s="161">
        <v>0.00291</v>
      </c>
      <c r="R1164" s="161">
        <f>Q1164*H1164</f>
        <v>0.3149493</v>
      </c>
      <c r="S1164" s="161">
        <v>0</v>
      </c>
      <c r="T1164" s="162">
        <f>S1164*H1164</f>
        <v>0</v>
      </c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R1164" s="163" t="s">
        <v>237</v>
      </c>
      <c r="AT1164" s="163" t="s">
        <v>161</v>
      </c>
      <c r="AU1164" s="163" t="s">
        <v>85</v>
      </c>
      <c r="AY1164" s="18" t="s">
        <v>159</v>
      </c>
      <c r="BE1164" s="164">
        <f>IF(N1164="základní",J1164,0)</f>
        <v>0</v>
      </c>
      <c r="BF1164" s="164">
        <f>IF(N1164="snížená",J1164,0)</f>
        <v>0</v>
      </c>
      <c r="BG1164" s="164">
        <f>IF(N1164="zákl. přenesená",J1164,0)</f>
        <v>0</v>
      </c>
      <c r="BH1164" s="164">
        <f>IF(N1164="sníž. přenesená",J1164,0)</f>
        <v>0</v>
      </c>
      <c r="BI1164" s="164">
        <f>IF(N1164="nulová",J1164,0)</f>
        <v>0</v>
      </c>
      <c r="BJ1164" s="18" t="s">
        <v>83</v>
      </c>
      <c r="BK1164" s="164">
        <f>ROUND(I1164*H1164,2)</f>
        <v>0</v>
      </c>
      <c r="BL1164" s="18" t="s">
        <v>237</v>
      </c>
      <c r="BM1164" s="163" t="s">
        <v>2052</v>
      </c>
    </row>
    <row r="1165" spans="2:51" s="13" customFormat="1" ht="11.25">
      <c r="B1165" s="165"/>
      <c r="D1165" s="166" t="s">
        <v>167</v>
      </c>
      <c r="E1165" s="167" t="s">
        <v>1</v>
      </c>
      <c r="F1165" s="168" t="s">
        <v>2053</v>
      </c>
      <c r="H1165" s="169">
        <v>4.8</v>
      </c>
      <c r="I1165" s="170"/>
      <c r="L1165" s="165"/>
      <c r="M1165" s="171"/>
      <c r="N1165" s="172"/>
      <c r="O1165" s="172"/>
      <c r="P1165" s="172"/>
      <c r="Q1165" s="172"/>
      <c r="R1165" s="172"/>
      <c r="S1165" s="172"/>
      <c r="T1165" s="173"/>
      <c r="AT1165" s="167" t="s">
        <v>167</v>
      </c>
      <c r="AU1165" s="167" t="s">
        <v>85</v>
      </c>
      <c r="AV1165" s="13" t="s">
        <v>85</v>
      </c>
      <c r="AW1165" s="13" t="s">
        <v>32</v>
      </c>
      <c r="AX1165" s="13" t="s">
        <v>76</v>
      </c>
      <c r="AY1165" s="167" t="s">
        <v>159</v>
      </c>
    </row>
    <row r="1166" spans="2:51" s="13" customFormat="1" ht="11.25">
      <c r="B1166" s="165"/>
      <c r="D1166" s="166" t="s">
        <v>167</v>
      </c>
      <c r="E1166" s="167" t="s">
        <v>1</v>
      </c>
      <c r="F1166" s="168" t="s">
        <v>2054</v>
      </c>
      <c r="H1166" s="169">
        <v>11.88</v>
      </c>
      <c r="I1166" s="170"/>
      <c r="L1166" s="165"/>
      <c r="M1166" s="171"/>
      <c r="N1166" s="172"/>
      <c r="O1166" s="172"/>
      <c r="P1166" s="172"/>
      <c r="Q1166" s="172"/>
      <c r="R1166" s="172"/>
      <c r="S1166" s="172"/>
      <c r="T1166" s="173"/>
      <c r="AT1166" s="167" t="s">
        <v>167</v>
      </c>
      <c r="AU1166" s="167" t="s">
        <v>85</v>
      </c>
      <c r="AV1166" s="13" t="s">
        <v>85</v>
      </c>
      <c r="AW1166" s="13" t="s">
        <v>32</v>
      </c>
      <c r="AX1166" s="13" t="s">
        <v>76</v>
      </c>
      <c r="AY1166" s="167" t="s">
        <v>159</v>
      </c>
    </row>
    <row r="1167" spans="2:51" s="13" customFormat="1" ht="11.25">
      <c r="B1167" s="165"/>
      <c r="D1167" s="166" t="s">
        <v>167</v>
      </c>
      <c r="E1167" s="167" t="s">
        <v>1</v>
      </c>
      <c r="F1167" s="168" t="s">
        <v>2055</v>
      </c>
      <c r="H1167" s="169">
        <v>6.57</v>
      </c>
      <c r="I1167" s="170"/>
      <c r="L1167" s="165"/>
      <c r="M1167" s="171"/>
      <c r="N1167" s="172"/>
      <c r="O1167" s="172"/>
      <c r="P1167" s="172"/>
      <c r="Q1167" s="172"/>
      <c r="R1167" s="172"/>
      <c r="S1167" s="172"/>
      <c r="T1167" s="173"/>
      <c r="AT1167" s="167" t="s">
        <v>167</v>
      </c>
      <c r="AU1167" s="167" t="s">
        <v>85</v>
      </c>
      <c r="AV1167" s="13" t="s">
        <v>85</v>
      </c>
      <c r="AW1167" s="13" t="s">
        <v>32</v>
      </c>
      <c r="AX1167" s="13" t="s">
        <v>76</v>
      </c>
      <c r="AY1167" s="167" t="s">
        <v>159</v>
      </c>
    </row>
    <row r="1168" spans="2:51" s="13" customFormat="1" ht="11.25">
      <c r="B1168" s="165"/>
      <c r="D1168" s="166" t="s">
        <v>167</v>
      </c>
      <c r="E1168" s="167" t="s">
        <v>1</v>
      </c>
      <c r="F1168" s="168" t="s">
        <v>2056</v>
      </c>
      <c r="H1168" s="169">
        <v>1.42</v>
      </c>
      <c r="I1168" s="170"/>
      <c r="L1168" s="165"/>
      <c r="M1168" s="171"/>
      <c r="N1168" s="172"/>
      <c r="O1168" s="172"/>
      <c r="P1168" s="172"/>
      <c r="Q1168" s="172"/>
      <c r="R1168" s="172"/>
      <c r="S1168" s="172"/>
      <c r="T1168" s="173"/>
      <c r="AT1168" s="167" t="s">
        <v>167</v>
      </c>
      <c r="AU1168" s="167" t="s">
        <v>85</v>
      </c>
      <c r="AV1168" s="13" t="s">
        <v>85</v>
      </c>
      <c r="AW1168" s="13" t="s">
        <v>32</v>
      </c>
      <c r="AX1168" s="13" t="s">
        <v>76</v>
      </c>
      <c r="AY1168" s="167" t="s">
        <v>159</v>
      </c>
    </row>
    <row r="1169" spans="2:51" s="13" customFormat="1" ht="11.25">
      <c r="B1169" s="165"/>
      <c r="D1169" s="166" t="s">
        <v>167</v>
      </c>
      <c r="E1169" s="167" t="s">
        <v>1</v>
      </c>
      <c r="F1169" s="168" t="s">
        <v>2057</v>
      </c>
      <c r="H1169" s="169">
        <v>5.28</v>
      </c>
      <c r="I1169" s="170"/>
      <c r="L1169" s="165"/>
      <c r="M1169" s="171"/>
      <c r="N1169" s="172"/>
      <c r="O1169" s="172"/>
      <c r="P1169" s="172"/>
      <c r="Q1169" s="172"/>
      <c r="R1169" s="172"/>
      <c r="S1169" s="172"/>
      <c r="T1169" s="173"/>
      <c r="AT1169" s="167" t="s">
        <v>167</v>
      </c>
      <c r="AU1169" s="167" t="s">
        <v>85</v>
      </c>
      <c r="AV1169" s="13" t="s">
        <v>85</v>
      </c>
      <c r="AW1169" s="13" t="s">
        <v>32</v>
      </c>
      <c r="AX1169" s="13" t="s">
        <v>76</v>
      </c>
      <c r="AY1169" s="167" t="s">
        <v>159</v>
      </c>
    </row>
    <row r="1170" spans="2:51" s="13" customFormat="1" ht="11.25">
      <c r="B1170" s="165"/>
      <c r="D1170" s="166" t="s">
        <v>167</v>
      </c>
      <c r="E1170" s="167" t="s">
        <v>1</v>
      </c>
      <c r="F1170" s="168" t="s">
        <v>2058</v>
      </c>
      <c r="H1170" s="169">
        <v>5.855</v>
      </c>
      <c r="I1170" s="170"/>
      <c r="L1170" s="165"/>
      <c r="M1170" s="171"/>
      <c r="N1170" s="172"/>
      <c r="O1170" s="172"/>
      <c r="P1170" s="172"/>
      <c r="Q1170" s="172"/>
      <c r="R1170" s="172"/>
      <c r="S1170" s="172"/>
      <c r="T1170" s="173"/>
      <c r="AT1170" s="167" t="s">
        <v>167</v>
      </c>
      <c r="AU1170" s="167" t="s">
        <v>85</v>
      </c>
      <c r="AV1170" s="13" t="s">
        <v>85</v>
      </c>
      <c r="AW1170" s="13" t="s">
        <v>32</v>
      </c>
      <c r="AX1170" s="13" t="s">
        <v>76</v>
      </c>
      <c r="AY1170" s="167" t="s">
        <v>159</v>
      </c>
    </row>
    <row r="1171" spans="2:51" s="13" customFormat="1" ht="11.25">
      <c r="B1171" s="165"/>
      <c r="D1171" s="166" t="s">
        <v>167</v>
      </c>
      <c r="E1171" s="167" t="s">
        <v>1</v>
      </c>
      <c r="F1171" s="168" t="s">
        <v>2059</v>
      </c>
      <c r="H1171" s="169">
        <v>26.7</v>
      </c>
      <c r="I1171" s="170"/>
      <c r="L1171" s="165"/>
      <c r="M1171" s="171"/>
      <c r="N1171" s="172"/>
      <c r="O1171" s="172"/>
      <c r="P1171" s="172"/>
      <c r="Q1171" s="172"/>
      <c r="R1171" s="172"/>
      <c r="S1171" s="172"/>
      <c r="T1171" s="173"/>
      <c r="AT1171" s="167" t="s">
        <v>167</v>
      </c>
      <c r="AU1171" s="167" t="s">
        <v>85</v>
      </c>
      <c r="AV1171" s="13" t="s">
        <v>85</v>
      </c>
      <c r="AW1171" s="13" t="s">
        <v>32</v>
      </c>
      <c r="AX1171" s="13" t="s">
        <v>76</v>
      </c>
      <c r="AY1171" s="167" t="s">
        <v>159</v>
      </c>
    </row>
    <row r="1172" spans="2:51" s="13" customFormat="1" ht="11.25">
      <c r="B1172" s="165"/>
      <c r="D1172" s="166" t="s">
        <v>167</v>
      </c>
      <c r="E1172" s="167" t="s">
        <v>1</v>
      </c>
      <c r="F1172" s="168" t="s">
        <v>2060</v>
      </c>
      <c r="H1172" s="169">
        <v>37.53</v>
      </c>
      <c r="I1172" s="170"/>
      <c r="L1172" s="165"/>
      <c r="M1172" s="171"/>
      <c r="N1172" s="172"/>
      <c r="O1172" s="172"/>
      <c r="P1172" s="172"/>
      <c r="Q1172" s="172"/>
      <c r="R1172" s="172"/>
      <c r="S1172" s="172"/>
      <c r="T1172" s="173"/>
      <c r="AT1172" s="167" t="s">
        <v>167</v>
      </c>
      <c r="AU1172" s="167" t="s">
        <v>85</v>
      </c>
      <c r="AV1172" s="13" t="s">
        <v>85</v>
      </c>
      <c r="AW1172" s="13" t="s">
        <v>32</v>
      </c>
      <c r="AX1172" s="13" t="s">
        <v>76</v>
      </c>
      <c r="AY1172" s="167" t="s">
        <v>159</v>
      </c>
    </row>
    <row r="1173" spans="2:51" s="13" customFormat="1" ht="11.25">
      <c r="B1173" s="165"/>
      <c r="D1173" s="166" t="s">
        <v>167</v>
      </c>
      <c r="E1173" s="167" t="s">
        <v>1</v>
      </c>
      <c r="F1173" s="168" t="s">
        <v>2061</v>
      </c>
      <c r="H1173" s="169">
        <v>8.195</v>
      </c>
      <c r="I1173" s="170"/>
      <c r="L1173" s="165"/>
      <c r="M1173" s="171"/>
      <c r="N1173" s="172"/>
      <c r="O1173" s="172"/>
      <c r="P1173" s="172"/>
      <c r="Q1173" s="172"/>
      <c r="R1173" s="172"/>
      <c r="S1173" s="172"/>
      <c r="T1173" s="173"/>
      <c r="AT1173" s="167" t="s">
        <v>167</v>
      </c>
      <c r="AU1173" s="167" t="s">
        <v>85</v>
      </c>
      <c r="AV1173" s="13" t="s">
        <v>85</v>
      </c>
      <c r="AW1173" s="13" t="s">
        <v>32</v>
      </c>
      <c r="AX1173" s="13" t="s">
        <v>76</v>
      </c>
      <c r="AY1173" s="167" t="s">
        <v>159</v>
      </c>
    </row>
    <row r="1174" spans="2:51" s="14" customFormat="1" ht="11.25">
      <c r="B1174" s="174"/>
      <c r="D1174" s="166" t="s">
        <v>167</v>
      </c>
      <c r="E1174" s="175" t="s">
        <v>1</v>
      </c>
      <c r="F1174" s="176" t="s">
        <v>227</v>
      </c>
      <c r="H1174" s="177">
        <v>108.23000000000002</v>
      </c>
      <c r="I1174" s="178"/>
      <c r="L1174" s="174"/>
      <c r="M1174" s="179"/>
      <c r="N1174" s="180"/>
      <c r="O1174" s="180"/>
      <c r="P1174" s="180"/>
      <c r="Q1174" s="180"/>
      <c r="R1174" s="180"/>
      <c r="S1174" s="180"/>
      <c r="T1174" s="181"/>
      <c r="AT1174" s="175" t="s">
        <v>167</v>
      </c>
      <c r="AU1174" s="175" t="s">
        <v>85</v>
      </c>
      <c r="AV1174" s="14" t="s">
        <v>165</v>
      </c>
      <c r="AW1174" s="14" t="s">
        <v>32</v>
      </c>
      <c r="AX1174" s="14" t="s">
        <v>83</v>
      </c>
      <c r="AY1174" s="175" t="s">
        <v>159</v>
      </c>
    </row>
    <row r="1175" spans="1:65" s="2" customFormat="1" ht="33" customHeight="1">
      <c r="A1175" s="33"/>
      <c r="B1175" s="150"/>
      <c r="C1175" s="151" t="s">
        <v>2062</v>
      </c>
      <c r="D1175" s="151" t="s">
        <v>161</v>
      </c>
      <c r="E1175" s="152" t="s">
        <v>2063</v>
      </c>
      <c r="F1175" s="153" t="s">
        <v>2064</v>
      </c>
      <c r="G1175" s="154" t="s">
        <v>190</v>
      </c>
      <c r="H1175" s="155">
        <v>33.25</v>
      </c>
      <c r="I1175" s="156"/>
      <c r="J1175" s="157">
        <f>ROUND(I1175*H1175,2)</f>
        <v>0</v>
      </c>
      <c r="K1175" s="158"/>
      <c r="L1175" s="34"/>
      <c r="M1175" s="159" t="s">
        <v>1</v>
      </c>
      <c r="N1175" s="160" t="s">
        <v>41</v>
      </c>
      <c r="O1175" s="59"/>
      <c r="P1175" s="161">
        <f>O1175*H1175</f>
        <v>0</v>
      </c>
      <c r="Q1175" s="161">
        <v>0.00352</v>
      </c>
      <c r="R1175" s="161">
        <f>Q1175*H1175</f>
        <v>0.11704</v>
      </c>
      <c r="S1175" s="161">
        <v>0</v>
      </c>
      <c r="T1175" s="162">
        <f>S1175*H1175</f>
        <v>0</v>
      </c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  <c r="AE1175" s="33"/>
      <c r="AR1175" s="163" t="s">
        <v>237</v>
      </c>
      <c r="AT1175" s="163" t="s">
        <v>161</v>
      </c>
      <c r="AU1175" s="163" t="s">
        <v>85</v>
      </c>
      <c r="AY1175" s="18" t="s">
        <v>159</v>
      </c>
      <c r="BE1175" s="164">
        <f>IF(N1175="základní",J1175,0)</f>
        <v>0</v>
      </c>
      <c r="BF1175" s="164">
        <f>IF(N1175="snížená",J1175,0)</f>
        <v>0</v>
      </c>
      <c r="BG1175" s="164">
        <f>IF(N1175="zákl. přenesená",J1175,0)</f>
        <v>0</v>
      </c>
      <c r="BH1175" s="164">
        <f>IF(N1175="sníž. přenesená",J1175,0)</f>
        <v>0</v>
      </c>
      <c r="BI1175" s="164">
        <f>IF(N1175="nulová",J1175,0)</f>
        <v>0</v>
      </c>
      <c r="BJ1175" s="18" t="s">
        <v>83</v>
      </c>
      <c r="BK1175" s="164">
        <f>ROUND(I1175*H1175,2)</f>
        <v>0</v>
      </c>
      <c r="BL1175" s="18" t="s">
        <v>237</v>
      </c>
      <c r="BM1175" s="163" t="s">
        <v>2065</v>
      </c>
    </row>
    <row r="1176" spans="2:51" s="13" customFormat="1" ht="11.25">
      <c r="B1176" s="165"/>
      <c r="D1176" s="166" t="s">
        <v>167</v>
      </c>
      <c r="E1176" s="167" t="s">
        <v>1</v>
      </c>
      <c r="F1176" s="168" t="s">
        <v>2066</v>
      </c>
      <c r="H1176" s="169">
        <v>33.25</v>
      </c>
      <c r="I1176" s="170"/>
      <c r="L1176" s="165"/>
      <c r="M1176" s="171"/>
      <c r="N1176" s="172"/>
      <c r="O1176" s="172"/>
      <c r="P1176" s="172"/>
      <c r="Q1176" s="172"/>
      <c r="R1176" s="172"/>
      <c r="S1176" s="172"/>
      <c r="T1176" s="173"/>
      <c r="AT1176" s="167" t="s">
        <v>167</v>
      </c>
      <c r="AU1176" s="167" t="s">
        <v>85</v>
      </c>
      <c r="AV1176" s="13" t="s">
        <v>85</v>
      </c>
      <c r="AW1176" s="13" t="s">
        <v>32</v>
      </c>
      <c r="AX1176" s="13" t="s">
        <v>83</v>
      </c>
      <c r="AY1176" s="167" t="s">
        <v>159</v>
      </c>
    </row>
    <row r="1177" spans="1:65" s="2" customFormat="1" ht="24.2" customHeight="1">
      <c r="A1177" s="33"/>
      <c r="B1177" s="150"/>
      <c r="C1177" s="151" t="s">
        <v>2067</v>
      </c>
      <c r="D1177" s="151" t="s">
        <v>161</v>
      </c>
      <c r="E1177" s="152" t="s">
        <v>2068</v>
      </c>
      <c r="F1177" s="153" t="s">
        <v>2069</v>
      </c>
      <c r="G1177" s="154" t="s">
        <v>190</v>
      </c>
      <c r="H1177" s="155">
        <v>41</v>
      </c>
      <c r="I1177" s="156"/>
      <c r="J1177" s="157">
        <f>ROUND(I1177*H1177,2)</f>
        <v>0</v>
      </c>
      <c r="K1177" s="158"/>
      <c r="L1177" s="34"/>
      <c r="M1177" s="159" t="s">
        <v>1</v>
      </c>
      <c r="N1177" s="160" t="s">
        <v>41</v>
      </c>
      <c r="O1177" s="59"/>
      <c r="P1177" s="161">
        <f>O1177*H1177</f>
        <v>0</v>
      </c>
      <c r="Q1177" s="161">
        <v>0.00169</v>
      </c>
      <c r="R1177" s="161">
        <f>Q1177*H1177</f>
        <v>0.06929</v>
      </c>
      <c r="S1177" s="161">
        <v>0</v>
      </c>
      <c r="T1177" s="162">
        <f>S1177*H1177</f>
        <v>0</v>
      </c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R1177" s="163" t="s">
        <v>237</v>
      </c>
      <c r="AT1177" s="163" t="s">
        <v>161</v>
      </c>
      <c r="AU1177" s="163" t="s">
        <v>85</v>
      </c>
      <c r="AY1177" s="18" t="s">
        <v>159</v>
      </c>
      <c r="BE1177" s="164">
        <f>IF(N1177="základní",J1177,0)</f>
        <v>0</v>
      </c>
      <c r="BF1177" s="164">
        <f>IF(N1177="snížená",J1177,0)</f>
        <v>0</v>
      </c>
      <c r="BG1177" s="164">
        <f>IF(N1177="zákl. přenesená",J1177,0)</f>
        <v>0</v>
      </c>
      <c r="BH1177" s="164">
        <f>IF(N1177="sníž. přenesená",J1177,0)</f>
        <v>0</v>
      </c>
      <c r="BI1177" s="164">
        <f>IF(N1177="nulová",J1177,0)</f>
        <v>0</v>
      </c>
      <c r="BJ1177" s="18" t="s">
        <v>83</v>
      </c>
      <c r="BK1177" s="164">
        <f>ROUND(I1177*H1177,2)</f>
        <v>0</v>
      </c>
      <c r="BL1177" s="18" t="s">
        <v>237</v>
      </c>
      <c r="BM1177" s="163" t="s">
        <v>2070</v>
      </c>
    </row>
    <row r="1178" spans="1:65" s="2" customFormat="1" ht="24.2" customHeight="1">
      <c r="A1178" s="33"/>
      <c r="B1178" s="150"/>
      <c r="C1178" s="151" t="s">
        <v>2071</v>
      </c>
      <c r="D1178" s="151" t="s">
        <v>161</v>
      </c>
      <c r="E1178" s="152" t="s">
        <v>2072</v>
      </c>
      <c r="F1178" s="153" t="s">
        <v>2073</v>
      </c>
      <c r="G1178" s="154" t="s">
        <v>325</v>
      </c>
      <c r="H1178" s="155">
        <v>5</v>
      </c>
      <c r="I1178" s="156"/>
      <c r="J1178" s="157">
        <f>ROUND(I1178*H1178,2)</f>
        <v>0</v>
      </c>
      <c r="K1178" s="158"/>
      <c r="L1178" s="34"/>
      <c r="M1178" s="159" t="s">
        <v>1</v>
      </c>
      <c r="N1178" s="160" t="s">
        <v>41</v>
      </c>
      <c r="O1178" s="59"/>
      <c r="P1178" s="161">
        <f>O1178*H1178</f>
        <v>0</v>
      </c>
      <c r="Q1178" s="161">
        <v>0.00036</v>
      </c>
      <c r="R1178" s="161">
        <f>Q1178*H1178</f>
        <v>0.0018000000000000002</v>
      </c>
      <c r="S1178" s="161">
        <v>0</v>
      </c>
      <c r="T1178" s="162">
        <f>S1178*H1178</f>
        <v>0</v>
      </c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R1178" s="163" t="s">
        <v>237</v>
      </c>
      <c r="AT1178" s="163" t="s">
        <v>161</v>
      </c>
      <c r="AU1178" s="163" t="s">
        <v>85</v>
      </c>
      <c r="AY1178" s="18" t="s">
        <v>159</v>
      </c>
      <c r="BE1178" s="164">
        <f>IF(N1178="základní",J1178,0)</f>
        <v>0</v>
      </c>
      <c r="BF1178" s="164">
        <f>IF(N1178="snížená",J1178,0)</f>
        <v>0</v>
      </c>
      <c r="BG1178" s="164">
        <f>IF(N1178="zákl. přenesená",J1178,0)</f>
        <v>0</v>
      </c>
      <c r="BH1178" s="164">
        <f>IF(N1178="sníž. přenesená",J1178,0)</f>
        <v>0</v>
      </c>
      <c r="BI1178" s="164">
        <f>IF(N1178="nulová",J1178,0)</f>
        <v>0</v>
      </c>
      <c r="BJ1178" s="18" t="s">
        <v>83</v>
      </c>
      <c r="BK1178" s="164">
        <f>ROUND(I1178*H1178,2)</f>
        <v>0</v>
      </c>
      <c r="BL1178" s="18" t="s">
        <v>237</v>
      </c>
      <c r="BM1178" s="163" t="s">
        <v>2074</v>
      </c>
    </row>
    <row r="1179" spans="1:65" s="2" customFormat="1" ht="24.2" customHeight="1">
      <c r="A1179" s="33"/>
      <c r="B1179" s="150"/>
      <c r="C1179" s="151" t="s">
        <v>2075</v>
      </c>
      <c r="D1179" s="151" t="s">
        <v>161</v>
      </c>
      <c r="E1179" s="152" t="s">
        <v>2076</v>
      </c>
      <c r="F1179" s="153" t="s">
        <v>2077</v>
      </c>
      <c r="G1179" s="154" t="s">
        <v>190</v>
      </c>
      <c r="H1179" s="155">
        <v>36.76</v>
      </c>
      <c r="I1179" s="156"/>
      <c r="J1179" s="157">
        <f>ROUND(I1179*H1179,2)</f>
        <v>0</v>
      </c>
      <c r="K1179" s="158"/>
      <c r="L1179" s="34"/>
      <c r="M1179" s="159" t="s">
        <v>1</v>
      </c>
      <c r="N1179" s="160" t="s">
        <v>41</v>
      </c>
      <c r="O1179" s="59"/>
      <c r="P1179" s="161">
        <f>O1179*H1179</f>
        <v>0</v>
      </c>
      <c r="Q1179" s="161">
        <v>0.00217</v>
      </c>
      <c r="R1179" s="161">
        <f>Q1179*H1179</f>
        <v>0.0797692</v>
      </c>
      <c r="S1179" s="161">
        <v>0</v>
      </c>
      <c r="T1179" s="162">
        <f>S1179*H1179</f>
        <v>0</v>
      </c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R1179" s="163" t="s">
        <v>237</v>
      </c>
      <c r="AT1179" s="163" t="s">
        <v>161</v>
      </c>
      <c r="AU1179" s="163" t="s">
        <v>85</v>
      </c>
      <c r="AY1179" s="18" t="s">
        <v>159</v>
      </c>
      <c r="BE1179" s="164">
        <f>IF(N1179="základní",J1179,0)</f>
        <v>0</v>
      </c>
      <c r="BF1179" s="164">
        <f>IF(N1179="snížená",J1179,0)</f>
        <v>0</v>
      </c>
      <c r="BG1179" s="164">
        <f>IF(N1179="zákl. přenesená",J1179,0)</f>
        <v>0</v>
      </c>
      <c r="BH1179" s="164">
        <f>IF(N1179="sníž. přenesená",J1179,0)</f>
        <v>0</v>
      </c>
      <c r="BI1179" s="164">
        <f>IF(N1179="nulová",J1179,0)</f>
        <v>0</v>
      </c>
      <c r="BJ1179" s="18" t="s">
        <v>83</v>
      </c>
      <c r="BK1179" s="164">
        <f>ROUND(I1179*H1179,2)</f>
        <v>0</v>
      </c>
      <c r="BL1179" s="18" t="s">
        <v>237</v>
      </c>
      <c r="BM1179" s="163" t="s">
        <v>2078</v>
      </c>
    </row>
    <row r="1180" spans="1:65" s="2" customFormat="1" ht="24.2" customHeight="1">
      <c r="A1180" s="33"/>
      <c r="B1180" s="150"/>
      <c r="C1180" s="151" t="s">
        <v>2079</v>
      </c>
      <c r="D1180" s="151" t="s">
        <v>161</v>
      </c>
      <c r="E1180" s="152" t="s">
        <v>2080</v>
      </c>
      <c r="F1180" s="153" t="s">
        <v>2081</v>
      </c>
      <c r="G1180" s="154" t="s">
        <v>204</v>
      </c>
      <c r="H1180" s="155">
        <v>0.959</v>
      </c>
      <c r="I1180" s="156"/>
      <c r="J1180" s="157">
        <f>ROUND(I1180*H1180,2)</f>
        <v>0</v>
      </c>
      <c r="K1180" s="158"/>
      <c r="L1180" s="34"/>
      <c r="M1180" s="159" t="s">
        <v>1</v>
      </c>
      <c r="N1180" s="160" t="s">
        <v>41</v>
      </c>
      <c r="O1180" s="59"/>
      <c r="P1180" s="161">
        <f>O1180*H1180</f>
        <v>0</v>
      </c>
      <c r="Q1180" s="161">
        <v>0</v>
      </c>
      <c r="R1180" s="161">
        <f>Q1180*H1180</f>
        <v>0</v>
      </c>
      <c r="S1180" s="161">
        <v>0</v>
      </c>
      <c r="T1180" s="162">
        <f>S1180*H1180</f>
        <v>0</v>
      </c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R1180" s="163" t="s">
        <v>237</v>
      </c>
      <c r="AT1180" s="163" t="s">
        <v>161</v>
      </c>
      <c r="AU1180" s="163" t="s">
        <v>85</v>
      </c>
      <c r="AY1180" s="18" t="s">
        <v>159</v>
      </c>
      <c r="BE1180" s="164">
        <f>IF(N1180="základní",J1180,0)</f>
        <v>0</v>
      </c>
      <c r="BF1180" s="164">
        <f>IF(N1180="snížená",J1180,0)</f>
        <v>0</v>
      </c>
      <c r="BG1180" s="164">
        <f>IF(N1180="zákl. přenesená",J1180,0)</f>
        <v>0</v>
      </c>
      <c r="BH1180" s="164">
        <f>IF(N1180="sníž. přenesená",J1180,0)</f>
        <v>0</v>
      </c>
      <c r="BI1180" s="164">
        <f>IF(N1180="nulová",J1180,0)</f>
        <v>0</v>
      </c>
      <c r="BJ1180" s="18" t="s">
        <v>83</v>
      </c>
      <c r="BK1180" s="164">
        <f>ROUND(I1180*H1180,2)</f>
        <v>0</v>
      </c>
      <c r="BL1180" s="18" t="s">
        <v>237</v>
      </c>
      <c r="BM1180" s="163" t="s">
        <v>2082</v>
      </c>
    </row>
    <row r="1181" spans="2:63" s="12" customFormat="1" ht="22.9" customHeight="1">
      <c r="B1181" s="137"/>
      <c r="D1181" s="138" t="s">
        <v>75</v>
      </c>
      <c r="E1181" s="148" t="s">
        <v>473</v>
      </c>
      <c r="F1181" s="148" t="s">
        <v>474</v>
      </c>
      <c r="I1181" s="140"/>
      <c r="J1181" s="149">
        <f>BK1181</f>
        <v>0</v>
      </c>
      <c r="L1181" s="137"/>
      <c r="M1181" s="142"/>
      <c r="N1181" s="143"/>
      <c r="O1181" s="143"/>
      <c r="P1181" s="144">
        <f>SUM(P1182:P1301)</f>
        <v>0</v>
      </c>
      <c r="Q1181" s="143"/>
      <c r="R1181" s="144">
        <f>SUM(R1182:R1301)</f>
        <v>3.2490357899999998</v>
      </c>
      <c r="S1181" s="143"/>
      <c r="T1181" s="145">
        <f>SUM(T1182:T1301)</f>
        <v>0</v>
      </c>
      <c r="AR1181" s="138" t="s">
        <v>85</v>
      </c>
      <c r="AT1181" s="146" t="s">
        <v>75</v>
      </c>
      <c r="AU1181" s="146" t="s">
        <v>83</v>
      </c>
      <c r="AY1181" s="138" t="s">
        <v>159</v>
      </c>
      <c r="BK1181" s="147">
        <f>SUM(BK1182:BK1301)</f>
        <v>0</v>
      </c>
    </row>
    <row r="1182" spans="1:65" s="2" customFormat="1" ht="24.2" customHeight="1">
      <c r="A1182" s="33"/>
      <c r="B1182" s="150"/>
      <c r="C1182" s="151" t="s">
        <v>2083</v>
      </c>
      <c r="D1182" s="151" t="s">
        <v>161</v>
      </c>
      <c r="E1182" s="152" t="s">
        <v>2084</v>
      </c>
      <c r="F1182" s="153" t="s">
        <v>2085</v>
      </c>
      <c r="G1182" s="154" t="s">
        <v>164</v>
      </c>
      <c r="H1182" s="155">
        <v>5.65</v>
      </c>
      <c r="I1182" s="156"/>
      <c r="J1182" s="157">
        <f>ROUND(I1182*H1182,2)</f>
        <v>0</v>
      </c>
      <c r="K1182" s="158"/>
      <c r="L1182" s="34"/>
      <c r="M1182" s="159" t="s">
        <v>1</v>
      </c>
      <c r="N1182" s="160" t="s">
        <v>41</v>
      </c>
      <c r="O1182" s="59"/>
      <c r="P1182" s="161">
        <f>O1182*H1182</f>
        <v>0</v>
      </c>
      <c r="Q1182" s="161">
        <v>0.00027</v>
      </c>
      <c r="R1182" s="161">
        <f>Q1182*H1182</f>
        <v>0.0015255000000000002</v>
      </c>
      <c r="S1182" s="161">
        <v>0</v>
      </c>
      <c r="T1182" s="162">
        <f>S1182*H1182</f>
        <v>0</v>
      </c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R1182" s="163" t="s">
        <v>237</v>
      </c>
      <c r="AT1182" s="163" t="s">
        <v>161</v>
      </c>
      <c r="AU1182" s="163" t="s">
        <v>85</v>
      </c>
      <c r="AY1182" s="18" t="s">
        <v>159</v>
      </c>
      <c r="BE1182" s="164">
        <f>IF(N1182="základní",J1182,0)</f>
        <v>0</v>
      </c>
      <c r="BF1182" s="164">
        <f>IF(N1182="snížená",J1182,0)</f>
        <v>0</v>
      </c>
      <c r="BG1182" s="164">
        <f>IF(N1182="zákl. přenesená",J1182,0)</f>
        <v>0</v>
      </c>
      <c r="BH1182" s="164">
        <f>IF(N1182="sníž. přenesená",J1182,0)</f>
        <v>0</v>
      </c>
      <c r="BI1182" s="164">
        <f>IF(N1182="nulová",J1182,0)</f>
        <v>0</v>
      </c>
      <c r="BJ1182" s="18" t="s">
        <v>83</v>
      </c>
      <c r="BK1182" s="164">
        <f>ROUND(I1182*H1182,2)</f>
        <v>0</v>
      </c>
      <c r="BL1182" s="18" t="s">
        <v>237</v>
      </c>
      <c r="BM1182" s="163" t="s">
        <v>2086</v>
      </c>
    </row>
    <row r="1183" spans="2:51" s="13" customFormat="1" ht="11.25">
      <c r="B1183" s="165"/>
      <c r="D1183" s="166" t="s">
        <v>167</v>
      </c>
      <c r="E1183" s="167" t="s">
        <v>1</v>
      </c>
      <c r="F1183" s="168" t="s">
        <v>2087</v>
      </c>
      <c r="H1183" s="169">
        <v>1.65</v>
      </c>
      <c r="I1183" s="170"/>
      <c r="L1183" s="165"/>
      <c r="M1183" s="171"/>
      <c r="N1183" s="172"/>
      <c r="O1183" s="172"/>
      <c r="P1183" s="172"/>
      <c r="Q1183" s="172"/>
      <c r="R1183" s="172"/>
      <c r="S1183" s="172"/>
      <c r="T1183" s="173"/>
      <c r="AT1183" s="167" t="s">
        <v>167</v>
      </c>
      <c r="AU1183" s="167" t="s">
        <v>85</v>
      </c>
      <c r="AV1183" s="13" t="s">
        <v>85</v>
      </c>
      <c r="AW1183" s="13" t="s">
        <v>32</v>
      </c>
      <c r="AX1183" s="13" t="s">
        <v>76</v>
      </c>
      <c r="AY1183" s="167" t="s">
        <v>159</v>
      </c>
    </row>
    <row r="1184" spans="2:51" s="13" customFormat="1" ht="11.25">
      <c r="B1184" s="165"/>
      <c r="D1184" s="166" t="s">
        <v>167</v>
      </c>
      <c r="E1184" s="167" t="s">
        <v>1</v>
      </c>
      <c r="F1184" s="168" t="s">
        <v>497</v>
      </c>
      <c r="H1184" s="169">
        <v>4</v>
      </c>
      <c r="I1184" s="170"/>
      <c r="L1184" s="165"/>
      <c r="M1184" s="171"/>
      <c r="N1184" s="172"/>
      <c r="O1184" s="172"/>
      <c r="P1184" s="172"/>
      <c r="Q1184" s="172"/>
      <c r="R1184" s="172"/>
      <c r="S1184" s="172"/>
      <c r="T1184" s="173"/>
      <c r="AT1184" s="167" t="s">
        <v>167</v>
      </c>
      <c r="AU1184" s="167" t="s">
        <v>85</v>
      </c>
      <c r="AV1184" s="13" t="s">
        <v>85</v>
      </c>
      <c r="AW1184" s="13" t="s">
        <v>32</v>
      </c>
      <c r="AX1184" s="13" t="s">
        <v>76</v>
      </c>
      <c r="AY1184" s="167" t="s">
        <v>159</v>
      </c>
    </row>
    <row r="1185" spans="2:51" s="14" customFormat="1" ht="11.25">
      <c r="B1185" s="174"/>
      <c r="D1185" s="166" t="s">
        <v>167</v>
      </c>
      <c r="E1185" s="175" t="s">
        <v>1</v>
      </c>
      <c r="F1185" s="176" t="s">
        <v>227</v>
      </c>
      <c r="H1185" s="177">
        <v>5.65</v>
      </c>
      <c r="I1185" s="178"/>
      <c r="L1185" s="174"/>
      <c r="M1185" s="179"/>
      <c r="N1185" s="180"/>
      <c r="O1185" s="180"/>
      <c r="P1185" s="180"/>
      <c r="Q1185" s="180"/>
      <c r="R1185" s="180"/>
      <c r="S1185" s="180"/>
      <c r="T1185" s="181"/>
      <c r="AT1185" s="175" t="s">
        <v>167</v>
      </c>
      <c r="AU1185" s="175" t="s">
        <v>85</v>
      </c>
      <c r="AV1185" s="14" t="s">
        <v>165</v>
      </c>
      <c r="AW1185" s="14" t="s">
        <v>32</v>
      </c>
      <c r="AX1185" s="14" t="s">
        <v>83</v>
      </c>
      <c r="AY1185" s="175" t="s">
        <v>159</v>
      </c>
    </row>
    <row r="1186" spans="1:65" s="2" customFormat="1" ht="24.2" customHeight="1">
      <c r="A1186" s="33"/>
      <c r="B1186" s="150"/>
      <c r="C1186" s="191" t="s">
        <v>2088</v>
      </c>
      <c r="D1186" s="191" t="s">
        <v>581</v>
      </c>
      <c r="E1186" s="192" t="s">
        <v>2089</v>
      </c>
      <c r="F1186" s="193" t="s">
        <v>2090</v>
      </c>
      <c r="G1186" s="194" t="s">
        <v>164</v>
      </c>
      <c r="H1186" s="195">
        <v>1.65</v>
      </c>
      <c r="I1186" s="196"/>
      <c r="J1186" s="197">
        <f>ROUND(I1186*H1186,2)</f>
        <v>0</v>
      </c>
      <c r="K1186" s="198"/>
      <c r="L1186" s="199"/>
      <c r="M1186" s="200" t="s">
        <v>1</v>
      </c>
      <c r="N1186" s="201" t="s">
        <v>41</v>
      </c>
      <c r="O1186" s="59"/>
      <c r="P1186" s="161">
        <f>O1186*H1186</f>
        <v>0</v>
      </c>
      <c r="Q1186" s="161">
        <v>0.03056</v>
      </c>
      <c r="R1186" s="161">
        <f>Q1186*H1186</f>
        <v>0.050424</v>
      </c>
      <c r="S1186" s="161">
        <v>0</v>
      </c>
      <c r="T1186" s="162">
        <f>S1186*H1186</f>
        <v>0</v>
      </c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  <c r="AE1186" s="33"/>
      <c r="AR1186" s="163" t="s">
        <v>327</v>
      </c>
      <c r="AT1186" s="163" t="s">
        <v>581</v>
      </c>
      <c r="AU1186" s="163" t="s">
        <v>85</v>
      </c>
      <c r="AY1186" s="18" t="s">
        <v>159</v>
      </c>
      <c r="BE1186" s="164">
        <f>IF(N1186="základní",J1186,0)</f>
        <v>0</v>
      </c>
      <c r="BF1186" s="164">
        <f>IF(N1186="snížená",J1186,0)</f>
        <v>0</v>
      </c>
      <c r="BG1186" s="164">
        <f>IF(N1186="zákl. přenesená",J1186,0)</f>
        <v>0</v>
      </c>
      <c r="BH1186" s="164">
        <f>IF(N1186="sníž. přenesená",J1186,0)</f>
        <v>0</v>
      </c>
      <c r="BI1186" s="164">
        <f>IF(N1186="nulová",J1186,0)</f>
        <v>0</v>
      </c>
      <c r="BJ1186" s="18" t="s">
        <v>83</v>
      </c>
      <c r="BK1186" s="164">
        <f>ROUND(I1186*H1186,2)</f>
        <v>0</v>
      </c>
      <c r="BL1186" s="18" t="s">
        <v>237</v>
      </c>
      <c r="BM1186" s="163" t="s">
        <v>2091</v>
      </c>
    </row>
    <row r="1187" spans="1:65" s="2" customFormat="1" ht="24.2" customHeight="1">
      <c r="A1187" s="33"/>
      <c r="B1187" s="150"/>
      <c r="C1187" s="151" t="s">
        <v>2092</v>
      </c>
      <c r="D1187" s="151" t="s">
        <v>161</v>
      </c>
      <c r="E1187" s="152" t="s">
        <v>2084</v>
      </c>
      <c r="F1187" s="153" t="s">
        <v>2085</v>
      </c>
      <c r="G1187" s="154" t="s">
        <v>164</v>
      </c>
      <c r="H1187" s="155">
        <v>1.2</v>
      </c>
      <c r="I1187" s="156"/>
      <c r="J1187" s="157">
        <f>ROUND(I1187*H1187,2)</f>
        <v>0</v>
      </c>
      <c r="K1187" s="158"/>
      <c r="L1187" s="34"/>
      <c r="M1187" s="159" t="s">
        <v>1</v>
      </c>
      <c r="N1187" s="160" t="s">
        <v>41</v>
      </c>
      <c r="O1187" s="59"/>
      <c r="P1187" s="161">
        <f>O1187*H1187</f>
        <v>0</v>
      </c>
      <c r="Q1187" s="161">
        <v>0.00027</v>
      </c>
      <c r="R1187" s="161">
        <f>Q1187*H1187</f>
        <v>0.000324</v>
      </c>
      <c r="S1187" s="161">
        <v>0</v>
      </c>
      <c r="T1187" s="162">
        <f>S1187*H1187</f>
        <v>0</v>
      </c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R1187" s="163" t="s">
        <v>237</v>
      </c>
      <c r="AT1187" s="163" t="s">
        <v>161</v>
      </c>
      <c r="AU1187" s="163" t="s">
        <v>85</v>
      </c>
      <c r="AY1187" s="18" t="s">
        <v>159</v>
      </c>
      <c r="BE1187" s="164">
        <f>IF(N1187="základní",J1187,0)</f>
        <v>0</v>
      </c>
      <c r="BF1187" s="164">
        <f>IF(N1187="snížená",J1187,0)</f>
        <v>0</v>
      </c>
      <c r="BG1187" s="164">
        <f>IF(N1187="zákl. přenesená",J1187,0)</f>
        <v>0</v>
      </c>
      <c r="BH1187" s="164">
        <f>IF(N1187="sníž. přenesená",J1187,0)</f>
        <v>0</v>
      </c>
      <c r="BI1187" s="164">
        <f>IF(N1187="nulová",J1187,0)</f>
        <v>0</v>
      </c>
      <c r="BJ1187" s="18" t="s">
        <v>83</v>
      </c>
      <c r="BK1187" s="164">
        <f>ROUND(I1187*H1187,2)</f>
        <v>0</v>
      </c>
      <c r="BL1187" s="18" t="s">
        <v>237</v>
      </c>
      <c r="BM1187" s="163" t="s">
        <v>2093</v>
      </c>
    </row>
    <row r="1188" spans="2:51" s="13" customFormat="1" ht="11.25">
      <c r="B1188" s="165"/>
      <c r="D1188" s="166" t="s">
        <v>167</v>
      </c>
      <c r="E1188" s="167" t="s">
        <v>1</v>
      </c>
      <c r="F1188" s="168" t="s">
        <v>2094</v>
      </c>
      <c r="H1188" s="169">
        <v>1.2</v>
      </c>
      <c r="I1188" s="170"/>
      <c r="L1188" s="165"/>
      <c r="M1188" s="171"/>
      <c r="N1188" s="172"/>
      <c r="O1188" s="172"/>
      <c r="P1188" s="172"/>
      <c r="Q1188" s="172"/>
      <c r="R1188" s="172"/>
      <c r="S1188" s="172"/>
      <c r="T1188" s="173"/>
      <c r="AT1188" s="167" t="s">
        <v>167</v>
      </c>
      <c r="AU1188" s="167" t="s">
        <v>85</v>
      </c>
      <c r="AV1188" s="13" t="s">
        <v>85</v>
      </c>
      <c r="AW1188" s="13" t="s">
        <v>32</v>
      </c>
      <c r="AX1188" s="13" t="s">
        <v>83</v>
      </c>
      <c r="AY1188" s="167" t="s">
        <v>159</v>
      </c>
    </row>
    <row r="1189" spans="1:65" s="2" customFormat="1" ht="24.2" customHeight="1">
      <c r="A1189" s="33"/>
      <c r="B1189" s="150"/>
      <c r="C1189" s="151" t="s">
        <v>2095</v>
      </c>
      <c r="D1189" s="151" t="s">
        <v>161</v>
      </c>
      <c r="E1189" s="152" t="s">
        <v>2096</v>
      </c>
      <c r="F1189" s="153" t="s">
        <v>2097</v>
      </c>
      <c r="G1189" s="154" t="s">
        <v>164</v>
      </c>
      <c r="H1189" s="155">
        <v>73.62</v>
      </c>
      <c r="I1189" s="156"/>
      <c r="J1189" s="157">
        <f>ROUND(I1189*H1189,2)</f>
        <v>0</v>
      </c>
      <c r="K1189" s="158"/>
      <c r="L1189" s="34"/>
      <c r="M1189" s="159" t="s">
        <v>1</v>
      </c>
      <c r="N1189" s="160" t="s">
        <v>41</v>
      </c>
      <c r="O1189" s="59"/>
      <c r="P1189" s="161">
        <f>O1189*H1189</f>
        <v>0</v>
      </c>
      <c r="Q1189" s="161">
        <v>0.00026</v>
      </c>
      <c r="R1189" s="161">
        <f>Q1189*H1189</f>
        <v>0.0191412</v>
      </c>
      <c r="S1189" s="161">
        <v>0</v>
      </c>
      <c r="T1189" s="162">
        <f>S1189*H1189</f>
        <v>0</v>
      </c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R1189" s="163" t="s">
        <v>237</v>
      </c>
      <c r="AT1189" s="163" t="s">
        <v>161</v>
      </c>
      <c r="AU1189" s="163" t="s">
        <v>85</v>
      </c>
      <c r="AY1189" s="18" t="s">
        <v>159</v>
      </c>
      <c r="BE1189" s="164">
        <f>IF(N1189="základní",J1189,0)</f>
        <v>0</v>
      </c>
      <c r="BF1189" s="164">
        <f>IF(N1189="snížená",J1189,0)</f>
        <v>0</v>
      </c>
      <c r="BG1189" s="164">
        <f>IF(N1189="zákl. přenesená",J1189,0)</f>
        <v>0</v>
      </c>
      <c r="BH1189" s="164">
        <f>IF(N1189="sníž. přenesená",J1189,0)</f>
        <v>0</v>
      </c>
      <c r="BI1189" s="164">
        <f>IF(N1189="nulová",J1189,0)</f>
        <v>0</v>
      </c>
      <c r="BJ1189" s="18" t="s">
        <v>83</v>
      </c>
      <c r="BK1189" s="164">
        <f>ROUND(I1189*H1189,2)</f>
        <v>0</v>
      </c>
      <c r="BL1189" s="18" t="s">
        <v>237</v>
      </c>
      <c r="BM1189" s="163" t="s">
        <v>2098</v>
      </c>
    </row>
    <row r="1190" spans="2:51" s="13" customFormat="1" ht="11.25">
      <c r="B1190" s="165"/>
      <c r="D1190" s="166" t="s">
        <v>167</v>
      </c>
      <c r="E1190" s="167" t="s">
        <v>1</v>
      </c>
      <c r="F1190" s="168" t="s">
        <v>2099</v>
      </c>
      <c r="H1190" s="169">
        <v>30.888</v>
      </c>
      <c r="I1190" s="170"/>
      <c r="L1190" s="165"/>
      <c r="M1190" s="171"/>
      <c r="N1190" s="172"/>
      <c r="O1190" s="172"/>
      <c r="P1190" s="172"/>
      <c r="Q1190" s="172"/>
      <c r="R1190" s="172"/>
      <c r="S1190" s="172"/>
      <c r="T1190" s="173"/>
      <c r="AT1190" s="167" t="s">
        <v>167</v>
      </c>
      <c r="AU1190" s="167" t="s">
        <v>85</v>
      </c>
      <c r="AV1190" s="13" t="s">
        <v>85</v>
      </c>
      <c r="AW1190" s="13" t="s">
        <v>32</v>
      </c>
      <c r="AX1190" s="13" t="s">
        <v>76</v>
      </c>
      <c r="AY1190" s="167" t="s">
        <v>159</v>
      </c>
    </row>
    <row r="1191" spans="2:51" s="13" customFormat="1" ht="11.25">
      <c r="B1191" s="165"/>
      <c r="D1191" s="166" t="s">
        <v>167</v>
      </c>
      <c r="E1191" s="167" t="s">
        <v>1</v>
      </c>
      <c r="F1191" s="168" t="s">
        <v>2100</v>
      </c>
      <c r="H1191" s="169">
        <v>2.502</v>
      </c>
      <c r="I1191" s="170"/>
      <c r="L1191" s="165"/>
      <c r="M1191" s="171"/>
      <c r="N1191" s="172"/>
      <c r="O1191" s="172"/>
      <c r="P1191" s="172"/>
      <c r="Q1191" s="172"/>
      <c r="R1191" s="172"/>
      <c r="S1191" s="172"/>
      <c r="T1191" s="173"/>
      <c r="AT1191" s="167" t="s">
        <v>167</v>
      </c>
      <c r="AU1191" s="167" t="s">
        <v>85</v>
      </c>
      <c r="AV1191" s="13" t="s">
        <v>85</v>
      </c>
      <c r="AW1191" s="13" t="s">
        <v>32</v>
      </c>
      <c r="AX1191" s="13" t="s">
        <v>76</v>
      </c>
      <c r="AY1191" s="167" t="s">
        <v>159</v>
      </c>
    </row>
    <row r="1192" spans="2:51" s="13" customFormat="1" ht="11.25">
      <c r="B1192" s="165"/>
      <c r="D1192" s="166" t="s">
        <v>167</v>
      </c>
      <c r="E1192" s="167" t="s">
        <v>1</v>
      </c>
      <c r="F1192" s="168" t="s">
        <v>2101</v>
      </c>
      <c r="H1192" s="169">
        <v>1.98</v>
      </c>
      <c r="I1192" s="170"/>
      <c r="L1192" s="165"/>
      <c r="M1192" s="171"/>
      <c r="N1192" s="172"/>
      <c r="O1192" s="172"/>
      <c r="P1192" s="172"/>
      <c r="Q1192" s="172"/>
      <c r="R1192" s="172"/>
      <c r="S1192" s="172"/>
      <c r="T1192" s="173"/>
      <c r="AT1192" s="167" t="s">
        <v>167</v>
      </c>
      <c r="AU1192" s="167" t="s">
        <v>85</v>
      </c>
      <c r="AV1192" s="13" t="s">
        <v>85</v>
      </c>
      <c r="AW1192" s="13" t="s">
        <v>32</v>
      </c>
      <c r="AX1192" s="13" t="s">
        <v>76</v>
      </c>
      <c r="AY1192" s="167" t="s">
        <v>159</v>
      </c>
    </row>
    <row r="1193" spans="2:51" s="13" customFormat="1" ht="11.25">
      <c r="B1193" s="165"/>
      <c r="D1193" s="166" t="s">
        <v>167</v>
      </c>
      <c r="E1193" s="167" t="s">
        <v>1</v>
      </c>
      <c r="F1193" s="168" t="s">
        <v>2102</v>
      </c>
      <c r="H1193" s="169">
        <v>1.332</v>
      </c>
      <c r="I1193" s="170"/>
      <c r="L1193" s="165"/>
      <c r="M1193" s="171"/>
      <c r="N1193" s="172"/>
      <c r="O1193" s="172"/>
      <c r="P1193" s="172"/>
      <c r="Q1193" s="172"/>
      <c r="R1193" s="172"/>
      <c r="S1193" s="172"/>
      <c r="T1193" s="173"/>
      <c r="AT1193" s="167" t="s">
        <v>167</v>
      </c>
      <c r="AU1193" s="167" t="s">
        <v>85</v>
      </c>
      <c r="AV1193" s="13" t="s">
        <v>85</v>
      </c>
      <c r="AW1193" s="13" t="s">
        <v>32</v>
      </c>
      <c r="AX1193" s="13" t="s">
        <v>76</v>
      </c>
      <c r="AY1193" s="167" t="s">
        <v>159</v>
      </c>
    </row>
    <row r="1194" spans="2:51" s="13" customFormat="1" ht="11.25">
      <c r="B1194" s="165"/>
      <c r="D1194" s="166" t="s">
        <v>167</v>
      </c>
      <c r="E1194" s="167" t="s">
        <v>1</v>
      </c>
      <c r="F1194" s="168" t="s">
        <v>2103</v>
      </c>
      <c r="H1194" s="169">
        <v>10.548</v>
      </c>
      <c r="I1194" s="170"/>
      <c r="L1194" s="165"/>
      <c r="M1194" s="171"/>
      <c r="N1194" s="172"/>
      <c r="O1194" s="172"/>
      <c r="P1194" s="172"/>
      <c r="Q1194" s="172"/>
      <c r="R1194" s="172"/>
      <c r="S1194" s="172"/>
      <c r="T1194" s="173"/>
      <c r="AT1194" s="167" t="s">
        <v>167</v>
      </c>
      <c r="AU1194" s="167" t="s">
        <v>85</v>
      </c>
      <c r="AV1194" s="13" t="s">
        <v>85</v>
      </c>
      <c r="AW1194" s="13" t="s">
        <v>32</v>
      </c>
      <c r="AX1194" s="13" t="s">
        <v>76</v>
      </c>
      <c r="AY1194" s="167" t="s">
        <v>159</v>
      </c>
    </row>
    <row r="1195" spans="2:51" s="13" customFormat="1" ht="11.25">
      <c r="B1195" s="165"/>
      <c r="D1195" s="166" t="s">
        <v>167</v>
      </c>
      <c r="E1195" s="167" t="s">
        <v>1</v>
      </c>
      <c r="F1195" s="168" t="s">
        <v>2104</v>
      </c>
      <c r="H1195" s="169">
        <v>8.019</v>
      </c>
      <c r="I1195" s="170"/>
      <c r="L1195" s="165"/>
      <c r="M1195" s="171"/>
      <c r="N1195" s="172"/>
      <c r="O1195" s="172"/>
      <c r="P1195" s="172"/>
      <c r="Q1195" s="172"/>
      <c r="R1195" s="172"/>
      <c r="S1195" s="172"/>
      <c r="T1195" s="173"/>
      <c r="AT1195" s="167" t="s">
        <v>167</v>
      </c>
      <c r="AU1195" s="167" t="s">
        <v>85</v>
      </c>
      <c r="AV1195" s="13" t="s">
        <v>85</v>
      </c>
      <c r="AW1195" s="13" t="s">
        <v>32</v>
      </c>
      <c r="AX1195" s="13" t="s">
        <v>76</v>
      </c>
      <c r="AY1195" s="167" t="s">
        <v>159</v>
      </c>
    </row>
    <row r="1196" spans="2:51" s="13" customFormat="1" ht="11.25">
      <c r="B1196" s="165"/>
      <c r="D1196" s="166" t="s">
        <v>167</v>
      </c>
      <c r="E1196" s="167" t="s">
        <v>1</v>
      </c>
      <c r="F1196" s="168" t="s">
        <v>2105</v>
      </c>
      <c r="H1196" s="169">
        <v>4.833</v>
      </c>
      <c r="I1196" s="170"/>
      <c r="L1196" s="165"/>
      <c r="M1196" s="171"/>
      <c r="N1196" s="172"/>
      <c r="O1196" s="172"/>
      <c r="P1196" s="172"/>
      <c r="Q1196" s="172"/>
      <c r="R1196" s="172"/>
      <c r="S1196" s="172"/>
      <c r="T1196" s="173"/>
      <c r="AT1196" s="167" t="s">
        <v>167</v>
      </c>
      <c r="AU1196" s="167" t="s">
        <v>85</v>
      </c>
      <c r="AV1196" s="13" t="s">
        <v>85</v>
      </c>
      <c r="AW1196" s="13" t="s">
        <v>32</v>
      </c>
      <c r="AX1196" s="13" t="s">
        <v>76</v>
      </c>
      <c r="AY1196" s="167" t="s">
        <v>159</v>
      </c>
    </row>
    <row r="1197" spans="2:51" s="13" customFormat="1" ht="11.25">
      <c r="B1197" s="165"/>
      <c r="D1197" s="166" t="s">
        <v>167</v>
      </c>
      <c r="E1197" s="167" t="s">
        <v>1</v>
      </c>
      <c r="F1197" s="168" t="s">
        <v>2106</v>
      </c>
      <c r="H1197" s="169">
        <v>2.484</v>
      </c>
      <c r="I1197" s="170"/>
      <c r="L1197" s="165"/>
      <c r="M1197" s="171"/>
      <c r="N1197" s="172"/>
      <c r="O1197" s="172"/>
      <c r="P1197" s="172"/>
      <c r="Q1197" s="172"/>
      <c r="R1197" s="172"/>
      <c r="S1197" s="172"/>
      <c r="T1197" s="173"/>
      <c r="AT1197" s="167" t="s">
        <v>167</v>
      </c>
      <c r="AU1197" s="167" t="s">
        <v>85</v>
      </c>
      <c r="AV1197" s="13" t="s">
        <v>85</v>
      </c>
      <c r="AW1197" s="13" t="s">
        <v>32</v>
      </c>
      <c r="AX1197" s="13" t="s">
        <v>76</v>
      </c>
      <c r="AY1197" s="167" t="s">
        <v>159</v>
      </c>
    </row>
    <row r="1198" spans="2:51" s="13" customFormat="1" ht="11.25">
      <c r="B1198" s="165"/>
      <c r="D1198" s="166" t="s">
        <v>167</v>
      </c>
      <c r="E1198" s="167" t="s">
        <v>1</v>
      </c>
      <c r="F1198" s="168" t="s">
        <v>2107</v>
      </c>
      <c r="H1198" s="169">
        <v>3.222</v>
      </c>
      <c r="I1198" s="170"/>
      <c r="L1198" s="165"/>
      <c r="M1198" s="171"/>
      <c r="N1198" s="172"/>
      <c r="O1198" s="172"/>
      <c r="P1198" s="172"/>
      <c r="Q1198" s="172"/>
      <c r="R1198" s="172"/>
      <c r="S1198" s="172"/>
      <c r="T1198" s="173"/>
      <c r="AT1198" s="167" t="s">
        <v>167</v>
      </c>
      <c r="AU1198" s="167" t="s">
        <v>85</v>
      </c>
      <c r="AV1198" s="13" t="s">
        <v>85</v>
      </c>
      <c r="AW1198" s="13" t="s">
        <v>32</v>
      </c>
      <c r="AX1198" s="13" t="s">
        <v>76</v>
      </c>
      <c r="AY1198" s="167" t="s">
        <v>159</v>
      </c>
    </row>
    <row r="1199" spans="2:51" s="13" customFormat="1" ht="11.25">
      <c r="B1199" s="165"/>
      <c r="D1199" s="166" t="s">
        <v>167</v>
      </c>
      <c r="E1199" s="167" t="s">
        <v>1</v>
      </c>
      <c r="F1199" s="168" t="s">
        <v>2108</v>
      </c>
      <c r="H1199" s="169">
        <v>4.212</v>
      </c>
      <c r="I1199" s="170"/>
      <c r="L1199" s="165"/>
      <c r="M1199" s="171"/>
      <c r="N1199" s="172"/>
      <c r="O1199" s="172"/>
      <c r="P1199" s="172"/>
      <c r="Q1199" s="172"/>
      <c r="R1199" s="172"/>
      <c r="S1199" s="172"/>
      <c r="T1199" s="173"/>
      <c r="AT1199" s="167" t="s">
        <v>167</v>
      </c>
      <c r="AU1199" s="167" t="s">
        <v>85</v>
      </c>
      <c r="AV1199" s="13" t="s">
        <v>85</v>
      </c>
      <c r="AW1199" s="13" t="s">
        <v>32</v>
      </c>
      <c r="AX1199" s="13" t="s">
        <v>76</v>
      </c>
      <c r="AY1199" s="167" t="s">
        <v>159</v>
      </c>
    </row>
    <row r="1200" spans="2:51" s="13" customFormat="1" ht="11.25">
      <c r="B1200" s="165"/>
      <c r="D1200" s="166" t="s">
        <v>167</v>
      </c>
      <c r="E1200" s="167" t="s">
        <v>1</v>
      </c>
      <c r="F1200" s="168" t="s">
        <v>2109</v>
      </c>
      <c r="H1200" s="169">
        <v>3.6</v>
      </c>
      <c r="I1200" s="170"/>
      <c r="L1200" s="165"/>
      <c r="M1200" s="171"/>
      <c r="N1200" s="172"/>
      <c r="O1200" s="172"/>
      <c r="P1200" s="172"/>
      <c r="Q1200" s="172"/>
      <c r="R1200" s="172"/>
      <c r="S1200" s="172"/>
      <c r="T1200" s="173"/>
      <c r="AT1200" s="167" t="s">
        <v>167</v>
      </c>
      <c r="AU1200" s="167" t="s">
        <v>85</v>
      </c>
      <c r="AV1200" s="13" t="s">
        <v>85</v>
      </c>
      <c r="AW1200" s="13" t="s">
        <v>32</v>
      </c>
      <c r="AX1200" s="13" t="s">
        <v>76</v>
      </c>
      <c r="AY1200" s="167" t="s">
        <v>159</v>
      </c>
    </row>
    <row r="1201" spans="2:51" s="14" customFormat="1" ht="11.25">
      <c r="B1201" s="174"/>
      <c r="D1201" s="166" t="s">
        <v>167</v>
      </c>
      <c r="E1201" s="175" t="s">
        <v>1</v>
      </c>
      <c r="F1201" s="176" t="s">
        <v>227</v>
      </c>
      <c r="H1201" s="177">
        <v>73.61999999999999</v>
      </c>
      <c r="I1201" s="178"/>
      <c r="L1201" s="174"/>
      <c r="M1201" s="179"/>
      <c r="N1201" s="180"/>
      <c r="O1201" s="180"/>
      <c r="P1201" s="180"/>
      <c r="Q1201" s="180"/>
      <c r="R1201" s="180"/>
      <c r="S1201" s="180"/>
      <c r="T1201" s="181"/>
      <c r="AT1201" s="175" t="s">
        <v>167</v>
      </c>
      <c r="AU1201" s="175" t="s">
        <v>85</v>
      </c>
      <c r="AV1201" s="14" t="s">
        <v>165</v>
      </c>
      <c r="AW1201" s="14" t="s">
        <v>32</v>
      </c>
      <c r="AX1201" s="14" t="s">
        <v>83</v>
      </c>
      <c r="AY1201" s="175" t="s">
        <v>159</v>
      </c>
    </row>
    <row r="1202" spans="1:65" s="2" customFormat="1" ht="24.2" customHeight="1">
      <c r="A1202" s="33"/>
      <c r="B1202" s="150"/>
      <c r="C1202" s="191" t="s">
        <v>2110</v>
      </c>
      <c r="D1202" s="191" t="s">
        <v>581</v>
      </c>
      <c r="E1202" s="192" t="s">
        <v>2111</v>
      </c>
      <c r="F1202" s="193" t="s">
        <v>2112</v>
      </c>
      <c r="G1202" s="194" t="s">
        <v>164</v>
      </c>
      <c r="H1202" s="195">
        <v>42.732</v>
      </c>
      <c r="I1202" s="196"/>
      <c r="J1202" s="197">
        <f>ROUND(I1202*H1202,2)</f>
        <v>0</v>
      </c>
      <c r="K1202" s="198"/>
      <c r="L1202" s="199"/>
      <c r="M1202" s="200" t="s">
        <v>1</v>
      </c>
      <c r="N1202" s="201" t="s">
        <v>41</v>
      </c>
      <c r="O1202" s="59"/>
      <c r="P1202" s="161">
        <f>O1202*H1202</f>
        <v>0</v>
      </c>
      <c r="Q1202" s="161">
        <v>0.0287</v>
      </c>
      <c r="R1202" s="161">
        <f>Q1202*H1202</f>
        <v>1.2264084</v>
      </c>
      <c r="S1202" s="161">
        <v>0</v>
      </c>
      <c r="T1202" s="162">
        <f>S1202*H1202</f>
        <v>0</v>
      </c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  <c r="AE1202" s="33"/>
      <c r="AR1202" s="163" t="s">
        <v>327</v>
      </c>
      <c r="AT1202" s="163" t="s">
        <v>581</v>
      </c>
      <c r="AU1202" s="163" t="s">
        <v>85</v>
      </c>
      <c r="AY1202" s="18" t="s">
        <v>159</v>
      </c>
      <c r="BE1202" s="164">
        <f>IF(N1202="základní",J1202,0)</f>
        <v>0</v>
      </c>
      <c r="BF1202" s="164">
        <f>IF(N1202="snížená",J1202,0)</f>
        <v>0</v>
      </c>
      <c r="BG1202" s="164">
        <f>IF(N1202="zákl. přenesená",J1202,0)</f>
        <v>0</v>
      </c>
      <c r="BH1202" s="164">
        <f>IF(N1202="sníž. přenesená",J1202,0)</f>
        <v>0</v>
      </c>
      <c r="BI1202" s="164">
        <f>IF(N1202="nulová",J1202,0)</f>
        <v>0</v>
      </c>
      <c r="BJ1202" s="18" t="s">
        <v>83</v>
      </c>
      <c r="BK1202" s="164">
        <f>ROUND(I1202*H1202,2)</f>
        <v>0</v>
      </c>
      <c r="BL1202" s="18" t="s">
        <v>237</v>
      </c>
      <c r="BM1202" s="163" t="s">
        <v>2113</v>
      </c>
    </row>
    <row r="1203" spans="2:51" s="13" customFormat="1" ht="11.25">
      <c r="B1203" s="165"/>
      <c r="D1203" s="166" t="s">
        <v>167</v>
      </c>
      <c r="E1203" s="167" t="s">
        <v>1</v>
      </c>
      <c r="F1203" s="168" t="s">
        <v>2100</v>
      </c>
      <c r="H1203" s="169">
        <v>2.502</v>
      </c>
      <c r="I1203" s="170"/>
      <c r="L1203" s="165"/>
      <c r="M1203" s="171"/>
      <c r="N1203" s="172"/>
      <c r="O1203" s="172"/>
      <c r="P1203" s="172"/>
      <c r="Q1203" s="172"/>
      <c r="R1203" s="172"/>
      <c r="S1203" s="172"/>
      <c r="T1203" s="173"/>
      <c r="AT1203" s="167" t="s">
        <v>167</v>
      </c>
      <c r="AU1203" s="167" t="s">
        <v>85</v>
      </c>
      <c r="AV1203" s="13" t="s">
        <v>85</v>
      </c>
      <c r="AW1203" s="13" t="s">
        <v>32</v>
      </c>
      <c r="AX1203" s="13" t="s">
        <v>76</v>
      </c>
      <c r="AY1203" s="167" t="s">
        <v>159</v>
      </c>
    </row>
    <row r="1204" spans="2:51" s="13" customFormat="1" ht="11.25">
      <c r="B1204" s="165"/>
      <c r="D1204" s="166" t="s">
        <v>167</v>
      </c>
      <c r="E1204" s="167" t="s">
        <v>1</v>
      </c>
      <c r="F1204" s="168" t="s">
        <v>2101</v>
      </c>
      <c r="H1204" s="169">
        <v>1.98</v>
      </c>
      <c r="I1204" s="170"/>
      <c r="L1204" s="165"/>
      <c r="M1204" s="171"/>
      <c r="N1204" s="172"/>
      <c r="O1204" s="172"/>
      <c r="P1204" s="172"/>
      <c r="Q1204" s="172"/>
      <c r="R1204" s="172"/>
      <c r="S1204" s="172"/>
      <c r="T1204" s="173"/>
      <c r="AT1204" s="167" t="s">
        <v>167</v>
      </c>
      <c r="AU1204" s="167" t="s">
        <v>85</v>
      </c>
      <c r="AV1204" s="13" t="s">
        <v>85</v>
      </c>
      <c r="AW1204" s="13" t="s">
        <v>32</v>
      </c>
      <c r="AX1204" s="13" t="s">
        <v>76</v>
      </c>
      <c r="AY1204" s="167" t="s">
        <v>159</v>
      </c>
    </row>
    <row r="1205" spans="2:51" s="13" customFormat="1" ht="11.25">
      <c r="B1205" s="165"/>
      <c r="D1205" s="166" t="s">
        <v>167</v>
      </c>
      <c r="E1205" s="167" t="s">
        <v>1</v>
      </c>
      <c r="F1205" s="168" t="s">
        <v>2102</v>
      </c>
      <c r="H1205" s="169">
        <v>1.332</v>
      </c>
      <c r="I1205" s="170"/>
      <c r="L1205" s="165"/>
      <c r="M1205" s="171"/>
      <c r="N1205" s="172"/>
      <c r="O1205" s="172"/>
      <c r="P1205" s="172"/>
      <c r="Q1205" s="172"/>
      <c r="R1205" s="172"/>
      <c r="S1205" s="172"/>
      <c r="T1205" s="173"/>
      <c r="AT1205" s="167" t="s">
        <v>167</v>
      </c>
      <c r="AU1205" s="167" t="s">
        <v>85</v>
      </c>
      <c r="AV1205" s="13" t="s">
        <v>85</v>
      </c>
      <c r="AW1205" s="13" t="s">
        <v>32</v>
      </c>
      <c r="AX1205" s="13" t="s">
        <v>76</v>
      </c>
      <c r="AY1205" s="167" t="s">
        <v>159</v>
      </c>
    </row>
    <row r="1206" spans="2:51" s="13" customFormat="1" ht="11.25">
      <c r="B1206" s="165"/>
      <c r="D1206" s="166" t="s">
        <v>167</v>
      </c>
      <c r="E1206" s="167" t="s">
        <v>1</v>
      </c>
      <c r="F1206" s="168" t="s">
        <v>2103</v>
      </c>
      <c r="H1206" s="169">
        <v>10.548</v>
      </c>
      <c r="I1206" s="170"/>
      <c r="L1206" s="165"/>
      <c r="M1206" s="171"/>
      <c r="N1206" s="172"/>
      <c r="O1206" s="172"/>
      <c r="P1206" s="172"/>
      <c r="Q1206" s="172"/>
      <c r="R1206" s="172"/>
      <c r="S1206" s="172"/>
      <c r="T1206" s="173"/>
      <c r="AT1206" s="167" t="s">
        <v>167</v>
      </c>
      <c r="AU1206" s="167" t="s">
        <v>85</v>
      </c>
      <c r="AV1206" s="13" t="s">
        <v>85</v>
      </c>
      <c r="AW1206" s="13" t="s">
        <v>32</v>
      </c>
      <c r="AX1206" s="13" t="s">
        <v>76</v>
      </c>
      <c r="AY1206" s="167" t="s">
        <v>159</v>
      </c>
    </row>
    <row r="1207" spans="2:51" s="13" customFormat="1" ht="11.25">
      <c r="B1207" s="165"/>
      <c r="D1207" s="166" t="s">
        <v>167</v>
      </c>
      <c r="E1207" s="167" t="s">
        <v>1</v>
      </c>
      <c r="F1207" s="168" t="s">
        <v>2104</v>
      </c>
      <c r="H1207" s="169">
        <v>8.019</v>
      </c>
      <c r="I1207" s="170"/>
      <c r="L1207" s="165"/>
      <c r="M1207" s="171"/>
      <c r="N1207" s="172"/>
      <c r="O1207" s="172"/>
      <c r="P1207" s="172"/>
      <c r="Q1207" s="172"/>
      <c r="R1207" s="172"/>
      <c r="S1207" s="172"/>
      <c r="T1207" s="173"/>
      <c r="AT1207" s="167" t="s">
        <v>167</v>
      </c>
      <c r="AU1207" s="167" t="s">
        <v>85</v>
      </c>
      <c r="AV1207" s="13" t="s">
        <v>85</v>
      </c>
      <c r="AW1207" s="13" t="s">
        <v>32</v>
      </c>
      <c r="AX1207" s="13" t="s">
        <v>76</v>
      </c>
      <c r="AY1207" s="167" t="s">
        <v>159</v>
      </c>
    </row>
    <row r="1208" spans="2:51" s="13" customFormat="1" ht="11.25">
      <c r="B1208" s="165"/>
      <c r="D1208" s="166" t="s">
        <v>167</v>
      </c>
      <c r="E1208" s="167" t="s">
        <v>1</v>
      </c>
      <c r="F1208" s="168" t="s">
        <v>2105</v>
      </c>
      <c r="H1208" s="169">
        <v>4.833</v>
      </c>
      <c r="I1208" s="170"/>
      <c r="L1208" s="165"/>
      <c r="M1208" s="171"/>
      <c r="N1208" s="172"/>
      <c r="O1208" s="172"/>
      <c r="P1208" s="172"/>
      <c r="Q1208" s="172"/>
      <c r="R1208" s="172"/>
      <c r="S1208" s="172"/>
      <c r="T1208" s="173"/>
      <c r="AT1208" s="167" t="s">
        <v>167</v>
      </c>
      <c r="AU1208" s="167" t="s">
        <v>85</v>
      </c>
      <c r="AV1208" s="13" t="s">
        <v>85</v>
      </c>
      <c r="AW1208" s="13" t="s">
        <v>32</v>
      </c>
      <c r="AX1208" s="13" t="s">
        <v>76</v>
      </c>
      <c r="AY1208" s="167" t="s">
        <v>159</v>
      </c>
    </row>
    <row r="1209" spans="2:51" s="13" customFormat="1" ht="11.25">
      <c r="B1209" s="165"/>
      <c r="D1209" s="166" t="s">
        <v>167</v>
      </c>
      <c r="E1209" s="167" t="s">
        <v>1</v>
      </c>
      <c r="F1209" s="168" t="s">
        <v>2106</v>
      </c>
      <c r="H1209" s="169">
        <v>2.484</v>
      </c>
      <c r="I1209" s="170"/>
      <c r="L1209" s="165"/>
      <c r="M1209" s="171"/>
      <c r="N1209" s="172"/>
      <c r="O1209" s="172"/>
      <c r="P1209" s="172"/>
      <c r="Q1209" s="172"/>
      <c r="R1209" s="172"/>
      <c r="S1209" s="172"/>
      <c r="T1209" s="173"/>
      <c r="AT1209" s="167" t="s">
        <v>167</v>
      </c>
      <c r="AU1209" s="167" t="s">
        <v>85</v>
      </c>
      <c r="AV1209" s="13" t="s">
        <v>85</v>
      </c>
      <c r="AW1209" s="13" t="s">
        <v>32</v>
      </c>
      <c r="AX1209" s="13" t="s">
        <v>76</v>
      </c>
      <c r="AY1209" s="167" t="s">
        <v>159</v>
      </c>
    </row>
    <row r="1210" spans="2:51" s="13" customFormat="1" ht="11.25">
      <c r="B1210" s="165"/>
      <c r="D1210" s="166" t="s">
        <v>167</v>
      </c>
      <c r="E1210" s="167" t="s">
        <v>1</v>
      </c>
      <c r="F1210" s="168" t="s">
        <v>2107</v>
      </c>
      <c r="H1210" s="169">
        <v>3.222</v>
      </c>
      <c r="I1210" s="170"/>
      <c r="L1210" s="165"/>
      <c r="M1210" s="171"/>
      <c r="N1210" s="172"/>
      <c r="O1210" s="172"/>
      <c r="P1210" s="172"/>
      <c r="Q1210" s="172"/>
      <c r="R1210" s="172"/>
      <c r="S1210" s="172"/>
      <c r="T1210" s="173"/>
      <c r="AT1210" s="167" t="s">
        <v>167</v>
      </c>
      <c r="AU1210" s="167" t="s">
        <v>85</v>
      </c>
      <c r="AV1210" s="13" t="s">
        <v>85</v>
      </c>
      <c r="AW1210" s="13" t="s">
        <v>32</v>
      </c>
      <c r="AX1210" s="13" t="s">
        <v>76</v>
      </c>
      <c r="AY1210" s="167" t="s">
        <v>159</v>
      </c>
    </row>
    <row r="1211" spans="2:51" s="13" customFormat="1" ht="11.25">
      <c r="B1211" s="165"/>
      <c r="D1211" s="166" t="s">
        <v>167</v>
      </c>
      <c r="E1211" s="167" t="s">
        <v>1</v>
      </c>
      <c r="F1211" s="168" t="s">
        <v>2108</v>
      </c>
      <c r="H1211" s="169">
        <v>4.212</v>
      </c>
      <c r="I1211" s="170"/>
      <c r="L1211" s="165"/>
      <c r="M1211" s="171"/>
      <c r="N1211" s="172"/>
      <c r="O1211" s="172"/>
      <c r="P1211" s="172"/>
      <c r="Q1211" s="172"/>
      <c r="R1211" s="172"/>
      <c r="S1211" s="172"/>
      <c r="T1211" s="173"/>
      <c r="AT1211" s="167" t="s">
        <v>167</v>
      </c>
      <c r="AU1211" s="167" t="s">
        <v>85</v>
      </c>
      <c r="AV1211" s="13" t="s">
        <v>85</v>
      </c>
      <c r="AW1211" s="13" t="s">
        <v>32</v>
      </c>
      <c r="AX1211" s="13" t="s">
        <v>76</v>
      </c>
      <c r="AY1211" s="167" t="s">
        <v>159</v>
      </c>
    </row>
    <row r="1212" spans="2:51" s="13" customFormat="1" ht="11.25">
      <c r="B1212" s="165"/>
      <c r="D1212" s="166" t="s">
        <v>167</v>
      </c>
      <c r="E1212" s="167" t="s">
        <v>1</v>
      </c>
      <c r="F1212" s="168" t="s">
        <v>2109</v>
      </c>
      <c r="H1212" s="169">
        <v>3.6</v>
      </c>
      <c r="I1212" s="170"/>
      <c r="L1212" s="165"/>
      <c r="M1212" s="171"/>
      <c r="N1212" s="172"/>
      <c r="O1212" s="172"/>
      <c r="P1212" s="172"/>
      <c r="Q1212" s="172"/>
      <c r="R1212" s="172"/>
      <c r="S1212" s="172"/>
      <c r="T1212" s="173"/>
      <c r="AT1212" s="167" t="s">
        <v>167</v>
      </c>
      <c r="AU1212" s="167" t="s">
        <v>85</v>
      </c>
      <c r="AV1212" s="13" t="s">
        <v>85</v>
      </c>
      <c r="AW1212" s="13" t="s">
        <v>32</v>
      </c>
      <c r="AX1212" s="13" t="s">
        <v>76</v>
      </c>
      <c r="AY1212" s="167" t="s">
        <v>159</v>
      </c>
    </row>
    <row r="1213" spans="2:51" s="14" customFormat="1" ht="11.25">
      <c r="B1213" s="174"/>
      <c r="D1213" s="166" t="s">
        <v>167</v>
      </c>
      <c r="E1213" s="175" t="s">
        <v>1</v>
      </c>
      <c r="F1213" s="176" t="s">
        <v>227</v>
      </c>
      <c r="H1213" s="177">
        <v>42.732000000000006</v>
      </c>
      <c r="I1213" s="178"/>
      <c r="L1213" s="174"/>
      <c r="M1213" s="179"/>
      <c r="N1213" s="180"/>
      <c r="O1213" s="180"/>
      <c r="P1213" s="180"/>
      <c r="Q1213" s="180"/>
      <c r="R1213" s="180"/>
      <c r="S1213" s="180"/>
      <c r="T1213" s="181"/>
      <c r="AT1213" s="175" t="s">
        <v>167</v>
      </c>
      <c r="AU1213" s="175" t="s">
        <v>85</v>
      </c>
      <c r="AV1213" s="14" t="s">
        <v>165</v>
      </c>
      <c r="AW1213" s="14" t="s">
        <v>32</v>
      </c>
      <c r="AX1213" s="14" t="s">
        <v>83</v>
      </c>
      <c r="AY1213" s="175" t="s">
        <v>159</v>
      </c>
    </row>
    <row r="1214" spans="1:65" s="2" customFormat="1" ht="24.2" customHeight="1">
      <c r="A1214" s="33"/>
      <c r="B1214" s="150"/>
      <c r="C1214" s="151" t="s">
        <v>2114</v>
      </c>
      <c r="D1214" s="151" t="s">
        <v>161</v>
      </c>
      <c r="E1214" s="152" t="s">
        <v>2096</v>
      </c>
      <c r="F1214" s="153" t="s">
        <v>2097</v>
      </c>
      <c r="G1214" s="154" t="s">
        <v>164</v>
      </c>
      <c r="H1214" s="155">
        <v>16.632</v>
      </c>
      <c r="I1214" s="156"/>
      <c r="J1214" s="157">
        <f>ROUND(I1214*H1214,2)</f>
        <v>0</v>
      </c>
      <c r="K1214" s="158"/>
      <c r="L1214" s="34"/>
      <c r="M1214" s="159" t="s">
        <v>1</v>
      </c>
      <c r="N1214" s="160" t="s">
        <v>41</v>
      </c>
      <c r="O1214" s="59"/>
      <c r="P1214" s="161">
        <f>O1214*H1214</f>
        <v>0</v>
      </c>
      <c r="Q1214" s="161">
        <v>0.00026</v>
      </c>
      <c r="R1214" s="161">
        <f>Q1214*H1214</f>
        <v>0.00432432</v>
      </c>
      <c r="S1214" s="161">
        <v>0</v>
      </c>
      <c r="T1214" s="162">
        <f>S1214*H1214</f>
        <v>0</v>
      </c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R1214" s="163" t="s">
        <v>237</v>
      </c>
      <c r="AT1214" s="163" t="s">
        <v>161</v>
      </c>
      <c r="AU1214" s="163" t="s">
        <v>85</v>
      </c>
      <c r="AY1214" s="18" t="s">
        <v>159</v>
      </c>
      <c r="BE1214" s="164">
        <f>IF(N1214="základní",J1214,0)</f>
        <v>0</v>
      </c>
      <c r="BF1214" s="164">
        <f>IF(N1214="snížená",J1214,0)</f>
        <v>0</v>
      </c>
      <c r="BG1214" s="164">
        <f>IF(N1214="zákl. přenesená",J1214,0)</f>
        <v>0</v>
      </c>
      <c r="BH1214" s="164">
        <f>IF(N1214="sníž. přenesená",J1214,0)</f>
        <v>0</v>
      </c>
      <c r="BI1214" s="164">
        <f>IF(N1214="nulová",J1214,0)</f>
        <v>0</v>
      </c>
      <c r="BJ1214" s="18" t="s">
        <v>83</v>
      </c>
      <c r="BK1214" s="164">
        <f>ROUND(I1214*H1214,2)</f>
        <v>0</v>
      </c>
      <c r="BL1214" s="18" t="s">
        <v>237</v>
      </c>
      <c r="BM1214" s="163" t="s">
        <v>2115</v>
      </c>
    </row>
    <row r="1215" spans="2:51" s="13" customFormat="1" ht="11.25">
      <c r="B1215" s="165"/>
      <c r="D1215" s="166" t="s">
        <v>167</v>
      </c>
      <c r="E1215" s="167" t="s">
        <v>1</v>
      </c>
      <c r="F1215" s="168" t="s">
        <v>315</v>
      </c>
      <c r="H1215" s="169">
        <v>14.256</v>
      </c>
      <c r="I1215" s="170"/>
      <c r="L1215" s="165"/>
      <c r="M1215" s="171"/>
      <c r="N1215" s="172"/>
      <c r="O1215" s="172"/>
      <c r="P1215" s="172"/>
      <c r="Q1215" s="172"/>
      <c r="R1215" s="172"/>
      <c r="S1215" s="172"/>
      <c r="T1215" s="173"/>
      <c r="AT1215" s="167" t="s">
        <v>167</v>
      </c>
      <c r="AU1215" s="167" t="s">
        <v>85</v>
      </c>
      <c r="AV1215" s="13" t="s">
        <v>85</v>
      </c>
      <c r="AW1215" s="13" t="s">
        <v>32</v>
      </c>
      <c r="AX1215" s="13" t="s">
        <v>76</v>
      </c>
      <c r="AY1215" s="167" t="s">
        <v>159</v>
      </c>
    </row>
    <row r="1216" spans="2:51" s="13" customFormat="1" ht="11.25">
      <c r="B1216" s="165"/>
      <c r="D1216" s="166" t="s">
        <v>167</v>
      </c>
      <c r="E1216" s="167" t="s">
        <v>1</v>
      </c>
      <c r="F1216" s="168" t="s">
        <v>2116</v>
      </c>
      <c r="H1216" s="169">
        <v>2.376</v>
      </c>
      <c r="I1216" s="170"/>
      <c r="L1216" s="165"/>
      <c r="M1216" s="171"/>
      <c r="N1216" s="172"/>
      <c r="O1216" s="172"/>
      <c r="P1216" s="172"/>
      <c r="Q1216" s="172"/>
      <c r="R1216" s="172"/>
      <c r="S1216" s="172"/>
      <c r="T1216" s="173"/>
      <c r="AT1216" s="167" t="s">
        <v>167</v>
      </c>
      <c r="AU1216" s="167" t="s">
        <v>85</v>
      </c>
      <c r="AV1216" s="13" t="s">
        <v>85</v>
      </c>
      <c r="AW1216" s="13" t="s">
        <v>32</v>
      </c>
      <c r="AX1216" s="13" t="s">
        <v>76</v>
      </c>
      <c r="AY1216" s="167" t="s">
        <v>159</v>
      </c>
    </row>
    <row r="1217" spans="2:51" s="14" customFormat="1" ht="11.25">
      <c r="B1217" s="174"/>
      <c r="D1217" s="166" t="s">
        <v>167</v>
      </c>
      <c r="E1217" s="175" t="s">
        <v>1</v>
      </c>
      <c r="F1217" s="176" t="s">
        <v>227</v>
      </c>
      <c r="H1217" s="177">
        <v>16.632</v>
      </c>
      <c r="I1217" s="178"/>
      <c r="L1217" s="174"/>
      <c r="M1217" s="179"/>
      <c r="N1217" s="180"/>
      <c r="O1217" s="180"/>
      <c r="P1217" s="180"/>
      <c r="Q1217" s="180"/>
      <c r="R1217" s="180"/>
      <c r="S1217" s="180"/>
      <c r="T1217" s="181"/>
      <c r="AT1217" s="175" t="s">
        <v>167</v>
      </c>
      <c r="AU1217" s="175" t="s">
        <v>85</v>
      </c>
      <c r="AV1217" s="14" t="s">
        <v>165</v>
      </c>
      <c r="AW1217" s="14" t="s">
        <v>32</v>
      </c>
      <c r="AX1217" s="14" t="s">
        <v>83</v>
      </c>
      <c r="AY1217" s="175" t="s">
        <v>159</v>
      </c>
    </row>
    <row r="1218" spans="1:65" s="2" customFormat="1" ht="24.2" customHeight="1">
      <c r="A1218" s="33"/>
      <c r="B1218" s="150"/>
      <c r="C1218" s="191" t="s">
        <v>2117</v>
      </c>
      <c r="D1218" s="191" t="s">
        <v>581</v>
      </c>
      <c r="E1218" s="192" t="s">
        <v>2111</v>
      </c>
      <c r="F1218" s="193" t="s">
        <v>2112</v>
      </c>
      <c r="G1218" s="194" t="s">
        <v>164</v>
      </c>
      <c r="H1218" s="195">
        <v>2.376</v>
      </c>
      <c r="I1218" s="196"/>
      <c r="J1218" s="197">
        <f>ROUND(I1218*H1218,2)</f>
        <v>0</v>
      </c>
      <c r="K1218" s="198"/>
      <c r="L1218" s="199"/>
      <c r="M1218" s="200" t="s">
        <v>1</v>
      </c>
      <c r="N1218" s="201" t="s">
        <v>41</v>
      </c>
      <c r="O1218" s="59"/>
      <c r="P1218" s="161">
        <f>O1218*H1218</f>
        <v>0</v>
      </c>
      <c r="Q1218" s="161">
        <v>0.0287</v>
      </c>
      <c r="R1218" s="161">
        <f>Q1218*H1218</f>
        <v>0.0681912</v>
      </c>
      <c r="S1218" s="161">
        <v>0</v>
      </c>
      <c r="T1218" s="162">
        <f>S1218*H1218</f>
        <v>0</v>
      </c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  <c r="AE1218" s="33"/>
      <c r="AR1218" s="163" t="s">
        <v>327</v>
      </c>
      <c r="AT1218" s="163" t="s">
        <v>581</v>
      </c>
      <c r="AU1218" s="163" t="s">
        <v>85</v>
      </c>
      <c r="AY1218" s="18" t="s">
        <v>159</v>
      </c>
      <c r="BE1218" s="164">
        <f>IF(N1218="základní",J1218,0)</f>
        <v>0</v>
      </c>
      <c r="BF1218" s="164">
        <f>IF(N1218="snížená",J1218,0)</f>
        <v>0</v>
      </c>
      <c r="BG1218" s="164">
        <f>IF(N1218="zákl. přenesená",J1218,0)</f>
        <v>0</v>
      </c>
      <c r="BH1218" s="164">
        <f>IF(N1218="sníž. přenesená",J1218,0)</f>
        <v>0</v>
      </c>
      <c r="BI1218" s="164">
        <f>IF(N1218="nulová",J1218,0)</f>
        <v>0</v>
      </c>
      <c r="BJ1218" s="18" t="s">
        <v>83</v>
      </c>
      <c r="BK1218" s="164">
        <f>ROUND(I1218*H1218,2)</f>
        <v>0</v>
      </c>
      <c r="BL1218" s="18" t="s">
        <v>237</v>
      </c>
      <c r="BM1218" s="163" t="s">
        <v>2118</v>
      </c>
    </row>
    <row r="1219" spans="2:51" s="13" customFormat="1" ht="11.25">
      <c r="B1219" s="165"/>
      <c r="D1219" s="166" t="s">
        <v>167</v>
      </c>
      <c r="E1219" s="167" t="s">
        <v>1</v>
      </c>
      <c r="F1219" s="168" t="s">
        <v>2116</v>
      </c>
      <c r="H1219" s="169">
        <v>2.376</v>
      </c>
      <c r="I1219" s="170"/>
      <c r="L1219" s="165"/>
      <c r="M1219" s="171"/>
      <c r="N1219" s="172"/>
      <c r="O1219" s="172"/>
      <c r="P1219" s="172"/>
      <c r="Q1219" s="172"/>
      <c r="R1219" s="172"/>
      <c r="S1219" s="172"/>
      <c r="T1219" s="173"/>
      <c r="AT1219" s="167" t="s">
        <v>167</v>
      </c>
      <c r="AU1219" s="167" t="s">
        <v>85</v>
      </c>
      <c r="AV1219" s="13" t="s">
        <v>85</v>
      </c>
      <c r="AW1219" s="13" t="s">
        <v>32</v>
      </c>
      <c r="AX1219" s="13" t="s">
        <v>76</v>
      </c>
      <c r="AY1219" s="167" t="s">
        <v>159</v>
      </c>
    </row>
    <row r="1220" spans="2:51" s="14" customFormat="1" ht="11.25">
      <c r="B1220" s="174"/>
      <c r="D1220" s="166" t="s">
        <v>167</v>
      </c>
      <c r="E1220" s="175" t="s">
        <v>1</v>
      </c>
      <c r="F1220" s="176" t="s">
        <v>227</v>
      </c>
      <c r="H1220" s="177">
        <v>2.376</v>
      </c>
      <c r="I1220" s="178"/>
      <c r="L1220" s="174"/>
      <c r="M1220" s="179"/>
      <c r="N1220" s="180"/>
      <c r="O1220" s="180"/>
      <c r="P1220" s="180"/>
      <c r="Q1220" s="180"/>
      <c r="R1220" s="180"/>
      <c r="S1220" s="180"/>
      <c r="T1220" s="181"/>
      <c r="AT1220" s="175" t="s">
        <v>167</v>
      </c>
      <c r="AU1220" s="175" t="s">
        <v>85</v>
      </c>
      <c r="AV1220" s="14" t="s">
        <v>165</v>
      </c>
      <c r="AW1220" s="14" t="s">
        <v>32</v>
      </c>
      <c r="AX1220" s="14" t="s">
        <v>83</v>
      </c>
      <c r="AY1220" s="175" t="s">
        <v>159</v>
      </c>
    </row>
    <row r="1221" spans="1:65" s="2" customFormat="1" ht="24.2" customHeight="1">
      <c r="A1221" s="33"/>
      <c r="B1221" s="150"/>
      <c r="C1221" s="191" t="s">
        <v>2119</v>
      </c>
      <c r="D1221" s="191" t="s">
        <v>581</v>
      </c>
      <c r="E1221" s="192" t="s">
        <v>2089</v>
      </c>
      <c r="F1221" s="193" t="s">
        <v>2090</v>
      </c>
      <c r="G1221" s="194" t="s">
        <v>164</v>
      </c>
      <c r="H1221" s="195">
        <v>1.2</v>
      </c>
      <c r="I1221" s="196"/>
      <c r="J1221" s="197">
        <f>ROUND(I1221*H1221,2)</f>
        <v>0</v>
      </c>
      <c r="K1221" s="198"/>
      <c r="L1221" s="199"/>
      <c r="M1221" s="200" t="s">
        <v>1</v>
      </c>
      <c r="N1221" s="201" t="s">
        <v>41</v>
      </c>
      <c r="O1221" s="59"/>
      <c r="P1221" s="161">
        <f>O1221*H1221</f>
        <v>0</v>
      </c>
      <c r="Q1221" s="161">
        <v>0.03056</v>
      </c>
      <c r="R1221" s="161">
        <f>Q1221*H1221</f>
        <v>0.036671999999999996</v>
      </c>
      <c r="S1221" s="161">
        <v>0</v>
      </c>
      <c r="T1221" s="162">
        <f>S1221*H1221</f>
        <v>0</v>
      </c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33"/>
      <c r="AE1221" s="33"/>
      <c r="AR1221" s="163" t="s">
        <v>327</v>
      </c>
      <c r="AT1221" s="163" t="s">
        <v>581</v>
      </c>
      <c r="AU1221" s="163" t="s">
        <v>85</v>
      </c>
      <c r="AY1221" s="18" t="s">
        <v>159</v>
      </c>
      <c r="BE1221" s="164">
        <f>IF(N1221="základní",J1221,0)</f>
        <v>0</v>
      </c>
      <c r="BF1221" s="164">
        <f>IF(N1221="snížená",J1221,0)</f>
        <v>0</v>
      </c>
      <c r="BG1221" s="164">
        <f>IF(N1221="zákl. přenesená",J1221,0)</f>
        <v>0</v>
      </c>
      <c r="BH1221" s="164">
        <f>IF(N1221="sníž. přenesená",J1221,0)</f>
        <v>0</v>
      </c>
      <c r="BI1221" s="164">
        <f>IF(N1221="nulová",J1221,0)</f>
        <v>0</v>
      </c>
      <c r="BJ1221" s="18" t="s">
        <v>83</v>
      </c>
      <c r="BK1221" s="164">
        <f>ROUND(I1221*H1221,2)</f>
        <v>0</v>
      </c>
      <c r="BL1221" s="18" t="s">
        <v>237</v>
      </c>
      <c r="BM1221" s="163" t="s">
        <v>2120</v>
      </c>
    </row>
    <row r="1222" spans="2:51" s="13" customFormat="1" ht="11.25">
      <c r="B1222" s="165"/>
      <c r="D1222" s="166" t="s">
        <v>167</v>
      </c>
      <c r="E1222" s="167" t="s">
        <v>1</v>
      </c>
      <c r="F1222" s="168" t="s">
        <v>2094</v>
      </c>
      <c r="H1222" s="169">
        <v>1.2</v>
      </c>
      <c r="I1222" s="170"/>
      <c r="L1222" s="165"/>
      <c r="M1222" s="171"/>
      <c r="N1222" s="172"/>
      <c r="O1222" s="172"/>
      <c r="P1222" s="172"/>
      <c r="Q1222" s="172"/>
      <c r="R1222" s="172"/>
      <c r="S1222" s="172"/>
      <c r="T1222" s="173"/>
      <c r="AT1222" s="167" t="s">
        <v>167</v>
      </c>
      <c r="AU1222" s="167" t="s">
        <v>85</v>
      </c>
      <c r="AV1222" s="13" t="s">
        <v>85</v>
      </c>
      <c r="AW1222" s="13" t="s">
        <v>32</v>
      </c>
      <c r="AX1222" s="13" t="s">
        <v>83</v>
      </c>
      <c r="AY1222" s="167" t="s">
        <v>159</v>
      </c>
    </row>
    <row r="1223" spans="1:65" s="2" customFormat="1" ht="24.2" customHeight="1">
      <c r="A1223" s="33"/>
      <c r="B1223" s="150"/>
      <c r="C1223" s="151" t="s">
        <v>2121</v>
      </c>
      <c r="D1223" s="151" t="s">
        <v>161</v>
      </c>
      <c r="E1223" s="152" t="s">
        <v>2122</v>
      </c>
      <c r="F1223" s="153" t="s">
        <v>2123</v>
      </c>
      <c r="G1223" s="154" t="s">
        <v>325</v>
      </c>
      <c r="H1223" s="155">
        <v>6</v>
      </c>
      <c r="I1223" s="156"/>
      <c r="J1223" s="157">
        <f>ROUND(I1223*H1223,2)</f>
        <v>0</v>
      </c>
      <c r="K1223" s="158"/>
      <c r="L1223" s="34"/>
      <c r="M1223" s="159" t="s">
        <v>1</v>
      </c>
      <c r="N1223" s="160" t="s">
        <v>41</v>
      </c>
      <c r="O1223" s="59"/>
      <c r="P1223" s="161">
        <f>O1223*H1223</f>
        <v>0</v>
      </c>
      <c r="Q1223" s="161">
        <v>0.00027</v>
      </c>
      <c r="R1223" s="161">
        <f>Q1223*H1223</f>
        <v>0.00162</v>
      </c>
      <c r="S1223" s="161">
        <v>0</v>
      </c>
      <c r="T1223" s="162">
        <f>S1223*H1223</f>
        <v>0</v>
      </c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R1223" s="163" t="s">
        <v>237</v>
      </c>
      <c r="AT1223" s="163" t="s">
        <v>161</v>
      </c>
      <c r="AU1223" s="163" t="s">
        <v>85</v>
      </c>
      <c r="AY1223" s="18" t="s">
        <v>159</v>
      </c>
      <c r="BE1223" s="164">
        <f>IF(N1223="základní",J1223,0)</f>
        <v>0</v>
      </c>
      <c r="BF1223" s="164">
        <f>IF(N1223="snížená",J1223,0)</f>
        <v>0</v>
      </c>
      <c r="BG1223" s="164">
        <f>IF(N1223="zákl. přenesená",J1223,0)</f>
        <v>0</v>
      </c>
      <c r="BH1223" s="164">
        <f>IF(N1223="sníž. přenesená",J1223,0)</f>
        <v>0</v>
      </c>
      <c r="BI1223" s="164">
        <f>IF(N1223="nulová",J1223,0)</f>
        <v>0</v>
      </c>
      <c r="BJ1223" s="18" t="s">
        <v>83</v>
      </c>
      <c r="BK1223" s="164">
        <f>ROUND(I1223*H1223,2)</f>
        <v>0</v>
      </c>
      <c r="BL1223" s="18" t="s">
        <v>237</v>
      </c>
      <c r="BM1223" s="163" t="s">
        <v>2124</v>
      </c>
    </row>
    <row r="1224" spans="1:65" s="2" customFormat="1" ht="24.2" customHeight="1">
      <c r="A1224" s="33"/>
      <c r="B1224" s="150"/>
      <c r="C1224" s="191" t="s">
        <v>2125</v>
      </c>
      <c r="D1224" s="191" t="s">
        <v>581</v>
      </c>
      <c r="E1224" s="192" t="s">
        <v>2126</v>
      </c>
      <c r="F1224" s="193" t="s">
        <v>2127</v>
      </c>
      <c r="G1224" s="194" t="s">
        <v>164</v>
      </c>
      <c r="H1224" s="195">
        <v>2</v>
      </c>
      <c r="I1224" s="196"/>
      <c r="J1224" s="197">
        <f>ROUND(I1224*H1224,2)</f>
        <v>0</v>
      </c>
      <c r="K1224" s="198"/>
      <c r="L1224" s="199"/>
      <c r="M1224" s="200" t="s">
        <v>1</v>
      </c>
      <c r="N1224" s="201" t="s">
        <v>41</v>
      </c>
      <c r="O1224" s="59"/>
      <c r="P1224" s="161">
        <f>O1224*H1224</f>
        <v>0</v>
      </c>
      <c r="Q1224" s="161">
        <v>0.03472</v>
      </c>
      <c r="R1224" s="161">
        <f>Q1224*H1224</f>
        <v>0.06944</v>
      </c>
      <c r="S1224" s="161">
        <v>0</v>
      </c>
      <c r="T1224" s="162">
        <f>S1224*H1224</f>
        <v>0</v>
      </c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33"/>
      <c r="AE1224" s="33"/>
      <c r="AR1224" s="163" t="s">
        <v>327</v>
      </c>
      <c r="AT1224" s="163" t="s">
        <v>581</v>
      </c>
      <c r="AU1224" s="163" t="s">
        <v>85</v>
      </c>
      <c r="AY1224" s="18" t="s">
        <v>159</v>
      </c>
      <c r="BE1224" s="164">
        <f>IF(N1224="základní",J1224,0)</f>
        <v>0</v>
      </c>
      <c r="BF1224" s="164">
        <f>IF(N1224="snížená",J1224,0)</f>
        <v>0</v>
      </c>
      <c r="BG1224" s="164">
        <f>IF(N1224="zákl. přenesená",J1224,0)</f>
        <v>0</v>
      </c>
      <c r="BH1224" s="164">
        <f>IF(N1224="sníž. přenesená",J1224,0)</f>
        <v>0</v>
      </c>
      <c r="BI1224" s="164">
        <f>IF(N1224="nulová",J1224,0)</f>
        <v>0</v>
      </c>
      <c r="BJ1224" s="18" t="s">
        <v>83</v>
      </c>
      <c r="BK1224" s="164">
        <f>ROUND(I1224*H1224,2)</f>
        <v>0</v>
      </c>
      <c r="BL1224" s="18" t="s">
        <v>237</v>
      </c>
      <c r="BM1224" s="163" t="s">
        <v>2128</v>
      </c>
    </row>
    <row r="1225" spans="2:51" s="13" customFormat="1" ht="11.25">
      <c r="B1225" s="165"/>
      <c r="D1225" s="166" t="s">
        <v>167</v>
      </c>
      <c r="E1225" s="167" t="s">
        <v>1</v>
      </c>
      <c r="F1225" s="168" t="s">
        <v>2129</v>
      </c>
      <c r="H1225" s="169">
        <v>2</v>
      </c>
      <c r="I1225" s="170"/>
      <c r="L1225" s="165"/>
      <c r="M1225" s="171"/>
      <c r="N1225" s="172"/>
      <c r="O1225" s="172"/>
      <c r="P1225" s="172"/>
      <c r="Q1225" s="172"/>
      <c r="R1225" s="172"/>
      <c r="S1225" s="172"/>
      <c r="T1225" s="173"/>
      <c r="AT1225" s="167" t="s">
        <v>167</v>
      </c>
      <c r="AU1225" s="167" t="s">
        <v>85</v>
      </c>
      <c r="AV1225" s="13" t="s">
        <v>85</v>
      </c>
      <c r="AW1225" s="13" t="s">
        <v>32</v>
      </c>
      <c r="AX1225" s="13" t="s">
        <v>76</v>
      </c>
      <c r="AY1225" s="167" t="s">
        <v>159</v>
      </c>
    </row>
    <row r="1226" spans="2:51" s="14" customFormat="1" ht="11.25">
      <c r="B1226" s="174"/>
      <c r="D1226" s="166" t="s">
        <v>167</v>
      </c>
      <c r="E1226" s="175" t="s">
        <v>1</v>
      </c>
      <c r="F1226" s="176" t="s">
        <v>227</v>
      </c>
      <c r="H1226" s="177">
        <v>2</v>
      </c>
      <c r="I1226" s="178"/>
      <c r="L1226" s="174"/>
      <c r="M1226" s="179"/>
      <c r="N1226" s="180"/>
      <c r="O1226" s="180"/>
      <c r="P1226" s="180"/>
      <c r="Q1226" s="180"/>
      <c r="R1226" s="180"/>
      <c r="S1226" s="180"/>
      <c r="T1226" s="181"/>
      <c r="AT1226" s="175" t="s">
        <v>167</v>
      </c>
      <c r="AU1226" s="175" t="s">
        <v>85</v>
      </c>
      <c r="AV1226" s="14" t="s">
        <v>165</v>
      </c>
      <c r="AW1226" s="14" t="s">
        <v>32</v>
      </c>
      <c r="AX1226" s="14" t="s">
        <v>83</v>
      </c>
      <c r="AY1226" s="175" t="s">
        <v>159</v>
      </c>
    </row>
    <row r="1227" spans="1:65" s="2" customFormat="1" ht="33" customHeight="1">
      <c r="A1227" s="33"/>
      <c r="B1227" s="150"/>
      <c r="C1227" s="151" t="s">
        <v>2130</v>
      </c>
      <c r="D1227" s="151" t="s">
        <v>161</v>
      </c>
      <c r="E1227" s="152" t="s">
        <v>2131</v>
      </c>
      <c r="F1227" s="153" t="s">
        <v>2132</v>
      </c>
      <c r="G1227" s="154" t="s">
        <v>325</v>
      </c>
      <c r="H1227" s="155">
        <v>1</v>
      </c>
      <c r="I1227" s="156"/>
      <c r="J1227" s="157">
        <f>ROUND(I1227*H1227,2)</f>
        <v>0</v>
      </c>
      <c r="K1227" s="158"/>
      <c r="L1227" s="34"/>
      <c r="M1227" s="159" t="s">
        <v>1</v>
      </c>
      <c r="N1227" s="160" t="s">
        <v>41</v>
      </c>
      <c r="O1227" s="59"/>
      <c r="P1227" s="161">
        <f>O1227*H1227</f>
        <v>0</v>
      </c>
      <c r="Q1227" s="161">
        <v>0.00026</v>
      </c>
      <c r="R1227" s="161">
        <f>Q1227*H1227</f>
        <v>0.00026</v>
      </c>
      <c r="S1227" s="161">
        <v>0</v>
      </c>
      <c r="T1227" s="162">
        <f>S1227*H1227</f>
        <v>0</v>
      </c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R1227" s="163" t="s">
        <v>237</v>
      </c>
      <c r="AT1227" s="163" t="s">
        <v>161</v>
      </c>
      <c r="AU1227" s="163" t="s">
        <v>85</v>
      </c>
      <c r="AY1227" s="18" t="s">
        <v>159</v>
      </c>
      <c r="BE1227" s="164">
        <f>IF(N1227="základní",J1227,0)</f>
        <v>0</v>
      </c>
      <c r="BF1227" s="164">
        <f>IF(N1227="snížená",J1227,0)</f>
        <v>0</v>
      </c>
      <c r="BG1227" s="164">
        <f>IF(N1227="zákl. přenesená",J1227,0)</f>
        <v>0</v>
      </c>
      <c r="BH1227" s="164">
        <f>IF(N1227="sníž. přenesená",J1227,0)</f>
        <v>0</v>
      </c>
      <c r="BI1227" s="164">
        <f>IF(N1227="nulová",J1227,0)</f>
        <v>0</v>
      </c>
      <c r="BJ1227" s="18" t="s">
        <v>83</v>
      </c>
      <c r="BK1227" s="164">
        <f>ROUND(I1227*H1227,2)</f>
        <v>0</v>
      </c>
      <c r="BL1227" s="18" t="s">
        <v>237</v>
      </c>
      <c r="BM1227" s="163" t="s">
        <v>2133</v>
      </c>
    </row>
    <row r="1228" spans="1:65" s="2" customFormat="1" ht="24.2" customHeight="1">
      <c r="A1228" s="33"/>
      <c r="B1228" s="150"/>
      <c r="C1228" s="191" t="s">
        <v>2134</v>
      </c>
      <c r="D1228" s="191" t="s">
        <v>581</v>
      </c>
      <c r="E1228" s="192" t="s">
        <v>2135</v>
      </c>
      <c r="F1228" s="193" t="s">
        <v>2136</v>
      </c>
      <c r="G1228" s="194" t="s">
        <v>164</v>
      </c>
      <c r="H1228" s="195">
        <v>3.238</v>
      </c>
      <c r="I1228" s="196"/>
      <c r="J1228" s="197">
        <f>ROUND(I1228*H1228,2)</f>
        <v>0</v>
      </c>
      <c r="K1228" s="198"/>
      <c r="L1228" s="199"/>
      <c r="M1228" s="200" t="s">
        <v>1</v>
      </c>
      <c r="N1228" s="201" t="s">
        <v>41</v>
      </c>
      <c r="O1228" s="59"/>
      <c r="P1228" s="161">
        <f>O1228*H1228</f>
        <v>0</v>
      </c>
      <c r="Q1228" s="161">
        <v>0.03009</v>
      </c>
      <c r="R1228" s="161">
        <f>Q1228*H1228</f>
        <v>0.09743141999999999</v>
      </c>
      <c r="S1228" s="161">
        <v>0</v>
      </c>
      <c r="T1228" s="162">
        <f>S1228*H1228</f>
        <v>0</v>
      </c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R1228" s="163" t="s">
        <v>327</v>
      </c>
      <c r="AT1228" s="163" t="s">
        <v>581</v>
      </c>
      <c r="AU1228" s="163" t="s">
        <v>85</v>
      </c>
      <c r="AY1228" s="18" t="s">
        <v>159</v>
      </c>
      <c r="BE1228" s="164">
        <f>IF(N1228="základní",J1228,0)</f>
        <v>0</v>
      </c>
      <c r="BF1228" s="164">
        <f>IF(N1228="snížená",J1228,0)</f>
        <v>0</v>
      </c>
      <c r="BG1228" s="164">
        <f>IF(N1228="zákl. přenesená",J1228,0)</f>
        <v>0</v>
      </c>
      <c r="BH1228" s="164">
        <f>IF(N1228="sníž. přenesená",J1228,0)</f>
        <v>0</v>
      </c>
      <c r="BI1228" s="164">
        <f>IF(N1228="nulová",J1228,0)</f>
        <v>0</v>
      </c>
      <c r="BJ1228" s="18" t="s">
        <v>83</v>
      </c>
      <c r="BK1228" s="164">
        <f>ROUND(I1228*H1228,2)</f>
        <v>0</v>
      </c>
      <c r="BL1228" s="18" t="s">
        <v>237</v>
      </c>
      <c r="BM1228" s="163" t="s">
        <v>2137</v>
      </c>
    </row>
    <row r="1229" spans="2:51" s="13" customFormat="1" ht="11.25">
      <c r="B1229" s="165"/>
      <c r="D1229" s="166" t="s">
        <v>167</v>
      </c>
      <c r="E1229" s="167" t="s">
        <v>1</v>
      </c>
      <c r="F1229" s="168" t="s">
        <v>2138</v>
      </c>
      <c r="H1229" s="169">
        <v>3.238</v>
      </c>
      <c r="I1229" s="170"/>
      <c r="L1229" s="165"/>
      <c r="M1229" s="171"/>
      <c r="N1229" s="172"/>
      <c r="O1229" s="172"/>
      <c r="P1229" s="172"/>
      <c r="Q1229" s="172"/>
      <c r="R1229" s="172"/>
      <c r="S1229" s="172"/>
      <c r="T1229" s="173"/>
      <c r="AT1229" s="167" t="s">
        <v>167</v>
      </c>
      <c r="AU1229" s="167" t="s">
        <v>85</v>
      </c>
      <c r="AV1229" s="13" t="s">
        <v>85</v>
      </c>
      <c r="AW1229" s="13" t="s">
        <v>32</v>
      </c>
      <c r="AX1229" s="13" t="s">
        <v>83</v>
      </c>
      <c r="AY1229" s="167" t="s">
        <v>159</v>
      </c>
    </row>
    <row r="1230" spans="1:65" s="2" customFormat="1" ht="33" customHeight="1">
      <c r="A1230" s="33"/>
      <c r="B1230" s="150"/>
      <c r="C1230" s="151" t="s">
        <v>2139</v>
      </c>
      <c r="D1230" s="151" t="s">
        <v>161</v>
      </c>
      <c r="E1230" s="152" t="s">
        <v>2140</v>
      </c>
      <c r="F1230" s="153" t="s">
        <v>2141</v>
      </c>
      <c r="G1230" s="154" t="s">
        <v>325</v>
      </c>
      <c r="H1230" s="155">
        <v>1</v>
      </c>
      <c r="I1230" s="156"/>
      <c r="J1230" s="157">
        <f>ROUND(I1230*H1230,2)</f>
        <v>0</v>
      </c>
      <c r="K1230" s="158"/>
      <c r="L1230" s="34"/>
      <c r="M1230" s="159" t="s">
        <v>1</v>
      </c>
      <c r="N1230" s="160" t="s">
        <v>41</v>
      </c>
      <c r="O1230" s="59"/>
      <c r="P1230" s="161">
        <f>O1230*H1230</f>
        <v>0</v>
      </c>
      <c r="Q1230" s="161">
        <v>0.00026</v>
      </c>
      <c r="R1230" s="161">
        <f>Q1230*H1230</f>
        <v>0.00026</v>
      </c>
      <c r="S1230" s="161">
        <v>0</v>
      </c>
      <c r="T1230" s="162">
        <f>S1230*H1230</f>
        <v>0</v>
      </c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33"/>
      <c r="AE1230" s="33"/>
      <c r="AR1230" s="163" t="s">
        <v>237</v>
      </c>
      <c r="AT1230" s="163" t="s">
        <v>161</v>
      </c>
      <c r="AU1230" s="163" t="s">
        <v>85</v>
      </c>
      <c r="AY1230" s="18" t="s">
        <v>159</v>
      </c>
      <c r="BE1230" s="164">
        <f>IF(N1230="základní",J1230,0)</f>
        <v>0</v>
      </c>
      <c r="BF1230" s="164">
        <f>IF(N1230="snížená",J1230,0)</f>
        <v>0</v>
      </c>
      <c r="BG1230" s="164">
        <f>IF(N1230="zákl. přenesená",J1230,0)</f>
        <v>0</v>
      </c>
      <c r="BH1230" s="164">
        <f>IF(N1230="sníž. přenesená",J1230,0)</f>
        <v>0</v>
      </c>
      <c r="BI1230" s="164">
        <f>IF(N1230="nulová",J1230,0)</f>
        <v>0</v>
      </c>
      <c r="BJ1230" s="18" t="s">
        <v>83</v>
      </c>
      <c r="BK1230" s="164">
        <f>ROUND(I1230*H1230,2)</f>
        <v>0</v>
      </c>
      <c r="BL1230" s="18" t="s">
        <v>237</v>
      </c>
      <c r="BM1230" s="163" t="s">
        <v>2142</v>
      </c>
    </row>
    <row r="1231" spans="1:65" s="2" customFormat="1" ht="24.2" customHeight="1">
      <c r="A1231" s="33"/>
      <c r="B1231" s="150"/>
      <c r="C1231" s="191" t="s">
        <v>2143</v>
      </c>
      <c r="D1231" s="191" t="s">
        <v>581</v>
      </c>
      <c r="E1231" s="192" t="s">
        <v>2144</v>
      </c>
      <c r="F1231" s="193" t="s">
        <v>2145</v>
      </c>
      <c r="G1231" s="194" t="s">
        <v>164</v>
      </c>
      <c r="H1231" s="195">
        <v>7.735</v>
      </c>
      <c r="I1231" s="196"/>
      <c r="J1231" s="197">
        <f>ROUND(I1231*H1231,2)</f>
        <v>0</v>
      </c>
      <c r="K1231" s="198"/>
      <c r="L1231" s="199"/>
      <c r="M1231" s="200" t="s">
        <v>1</v>
      </c>
      <c r="N1231" s="201" t="s">
        <v>41</v>
      </c>
      <c r="O1231" s="59"/>
      <c r="P1231" s="161">
        <f>O1231*H1231</f>
        <v>0</v>
      </c>
      <c r="Q1231" s="161">
        <v>0.03065</v>
      </c>
      <c r="R1231" s="161">
        <f>Q1231*H1231</f>
        <v>0.23707775</v>
      </c>
      <c r="S1231" s="161">
        <v>0</v>
      </c>
      <c r="T1231" s="162">
        <f>S1231*H1231</f>
        <v>0</v>
      </c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  <c r="AE1231" s="33"/>
      <c r="AR1231" s="163" t="s">
        <v>327</v>
      </c>
      <c r="AT1231" s="163" t="s">
        <v>581</v>
      </c>
      <c r="AU1231" s="163" t="s">
        <v>85</v>
      </c>
      <c r="AY1231" s="18" t="s">
        <v>159</v>
      </c>
      <c r="BE1231" s="164">
        <f>IF(N1231="základní",J1231,0)</f>
        <v>0</v>
      </c>
      <c r="BF1231" s="164">
        <f>IF(N1231="snížená",J1231,0)</f>
        <v>0</v>
      </c>
      <c r="BG1231" s="164">
        <f>IF(N1231="zákl. přenesená",J1231,0)</f>
        <v>0</v>
      </c>
      <c r="BH1231" s="164">
        <f>IF(N1231="sníž. přenesená",J1231,0)</f>
        <v>0</v>
      </c>
      <c r="BI1231" s="164">
        <f>IF(N1231="nulová",J1231,0)</f>
        <v>0</v>
      </c>
      <c r="BJ1231" s="18" t="s">
        <v>83</v>
      </c>
      <c r="BK1231" s="164">
        <f>ROUND(I1231*H1231,2)</f>
        <v>0</v>
      </c>
      <c r="BL1231" s="18" t="s">
        <v>237</v>
      </c>
      <c r="BM1231" s="163" t="s">
        <v>2146</v>
      </c>
    </row>
    <row r="1232" spans="2:51" s="13" customFormat="1" ht="11.25">
      <c r="B1232" s="165"/>
      <c r="D1232" s="166" t="s">
        <v>167</v>
      </c>
      <c r="E1232" s="167" t="s">
        <v>1</v>
      </c>
      <c r="F1232" s="168" t="s">
        <v>2147</v>
      </c>
      <c r="H1232" s="169">
        <v>7.735</v>
      </c>
      <c r="I1232" s="170"/>
      <c r="L1232" s="165"/>
      <c r="M1232" s="171"/>
      <c r="N1232" s="172"/>
      <c r="O1232" s="172"/>
      <c r="P1232" s="172"/>
      <c r="Q1232" s="172"/>
      <c r="R1232" s="172"/>
      <c r="S1232" s="172"/>
      <c r="T1232" s="173"/>
      <c r="AT1232" s="167" t="s">
        <v>167</v>
      </c>
      <c r="AU1232" s="167" t="s">
        <v>85</v>
      </c>
      <c r="AV1232" s="13" t="s">
        <v>85</v>
      </c>
      <c r="AW1232" s="13" t="s">
        <v>32</v>
      </c>
      <c r="AX1232" s="13" t="s">
        <v>83</v>
      </c>
      <c r="AY1232" s="167" t="s">
        <v>159</v>
      </c>
    </row>
    <row r="1233" spans="1:65" s="2" customFormat="1" ht="24.2" customHeight="1">
      <c r="A1233" s="33"/>
      <c r="B1233" s="150"/>
      <c r="C1233" s="151" t="s">
        <v>2148</v>
      </c>
      <c r="D1233" s="151" t="s">
        <v>161</v>
      </c>
      <c r="E1233" s="152" t="s">
        <v>2149</v>
      </c>
      <c r="F1233" s="153" t="s">
        <v>2150</v>
      </c>
      <c r="G1233" s="154" t="s">
        <v>325</v>
      </c>
      <c r="H1233" s="155">
        <v>30</v>
      </c>
      <c r="I1233" s="156"/>
      <c r="J1233" s="157">
        <f>ROUND(I1233*H1233,2)</f>
        <v>0</v>
      </c>
      <c r="K1233" s="158"/>
      <c r="L1233" s="34"/>
      <c r="M1233" s="159" t="s">
        <v>1</v>
      </c>
      <c r="N1233" s="160" t="s">
        <v>41</v>
      </c>
      <c r="O1233" s="59"/>
      <c r="P1233" s="161">
        <f>O1233*H1233</f>
        <v>0</v>
      </c>
      <c r="Q1233" s="161">
        <v>0</v>
      </c>
      <c r="R1233" s="161">
        <f>Q1233*H1233</f>
        <v>0</v>
      </c>
      <c r="S1233" s="161">
        <v>0</v>
      </c>
      <c r="T1233" s="162">
        <f>S1233*H1233</f>
        <v>0</v>
      </c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R1233" s="163" t="s">
        <v>237</v>
      </c>
      <c r="AT1233" s="163" t="s">
        <v>161</v>
      </c>
      <c r="AU1233" s="163" t="s">
        <v>85</v>
      </c>
      <c r="AY1233" s="18" t="s">
        <v>159</v>
      </c>
      <c r="BE1233" s="164">
        <f>IF(N1233="základní",J1233,0)</f>
        <v>0</v>
      </c>
      <c r="BF1233" s="164">
        <f>IF(N1233="snížená",J1233,0)</f>
        <v>0</v>
      </c>
      <c r="BG1233" s="164">
        <f>IF(N1233="zákl. přenesená",J1233,0)</f>
        <v>0</v>
      </c>
      <c r="BH1233" s="164">
        <f>IF(N1233="sníž. přenesená",J1233,0)</f>
        <v>0</v>
      </c>
      <c r="BI1233" s="164">
        <f>IF(N1233="nulová",J1233,0)</f>
        <v>0</v>
      </c>
      <c r="BJ1233" s="18" t="s">
        <v>83</v>
      </c>
      <c r="BK1233" s="164">
        <f>ROUND(I1233*H1233,2)</f>
        <v>0</v>
      </c>
      <c r="BL1233" s="18" t="s">
        <v>237</v>
      </c>
      <c r="BM1233" s="163" t="s">
        <v>2151</v>
      </c>
    </row>
    <row r="1234" spans="1:65" s="2" customFormat="1" ht="24.2" customHeight="1">
      <c r="A1234" s="33"/>
      <c r="B1234" s="150"/>
      <c r="C1234" s="191" t="s">
        <v>2152</v>
      </c>
      <c r="D1234" s="191" t="s">
        <v>581</v>
      </c>
      <c r="E1234" s="192" t="s">
        <v>2153</v>
      </c>
      <c r="F1234" s="193" t="s">
        <v>2154</v>
      </c>
      <c r="G1234" s="194" t="s">
        <v>325</v>
      </c>
      <c r="H1234" s="195">
        <v>26</v>
      </c>
      <c r="I1234" s="196"/>
      <c r="J1234" s="197">
        <f>ROUND(I1234*H1234,2)</f>
        <v>0</v>
      </c>
      <c r="K1234" s="198"/>
      <c r="L1234" s="199"/>
      <c r="M1234" s="200" t="s">
        <v>1</v>
      </c>
      <c r="N1234" s="201" t="s">
        <v>41</v>
      </c>
      <c r="O1234" s="59"/>
      <c r="P1234" s="161">
        <f>O1234*H1234</f>
        <v>0</v>
      </c>
      <c r="Q1234" s="161">
        <v>0.017</v>
      </c>
      <c r="R1234" s="161">
        <f>Q1234*H1234</f>
        <v>0.44200000000000006</v>
      </c>
      <c r="S1234" s="161">
        <v>0</v>
      </c>
      <c r="T1234" s="162">
        <f>S1234*H1234</f>
        <v>0</v>
      </c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33"/>
      <c r="AE1234" s="33"/>
      <c r="AR1234" s="163" t="s">
        <v>327</v>
      </c>
      <c r="AT1234" s="163" t="s">
        <v>581</v>
      </c>
      <c r="AU1234" s="163" t="s">
        <v>85</v>
      </c>
      <c r="AY1234" s="18" t="s">
        <v>159</v>
      </c>
      <c r="BE1234" s="164">
        <f>IF(N1234="základní",J1234,0)</f>
        <v>0</v>
      </c>
      <c r="BF1234" s="164">
        <f>IF(N1234="snížená",J1234,0)</f>
        <v>0</v>
      </c>
      <c r="BG1234" s="164">
        <f>IF(N1234="zákl. přenesená",J1234,0)</f>
        <v>0</v>
      </c>
      <c r="BH1234" s="164">
        <f>IF(N1234="sníž. přenesená",J1234,0)</f>
        <v>0</v>
      </c>
      <c r="BI1234" s="164">
        <f>IF(N1234="nulová",J1234,0)</f>
        <v>0</v>
      </c>
      <c r="BJ1234" s="18" t="s">
        <v>83</v>
      </c>
      <c r="BK1234" s="164">
        <f>ROUND(I1234*H1234,2)</f>
        <v>0</v>
      </c>
      <c r="BL1234" s="18" t="s">
        <v>237</v>
      </c>
      <c r="BM1234" s="163" t="s">
        <v>2155</v>
      </c>
    </row>
    <row r="1235" spans="1:47" s="2" customFormat="1" ht="146.25">
      <c r="A1235" s="33"/>
      <c r="B1235" s="34"/>
      <c r="C1235" s="33"/>
      <c r="D1235" s="166" t="s">
        <v>447</v>
      </c>
      <c r="E1235" s="33"/>
      <c r="F1235" s="182" t="s">
        <v>2156</v>
      </c>
      <c r="G1235" s="33"/>
      <c r="H1235" s="33"/>
      <c r="I1235" s="183"/>
      <c r="J1235" s="33"/>
      <c r="K1235" s="33"/>
      <c r="L1235" s="34"/>
      <c r="M1235" s="184"/>
      <c r="N1235" s="185"/>
      <c r="O1235" s="59"/>
      <c r="P1235" s="59"/>
      <c r="Q1235" s="59"/>
      <c r="R1235" s="59"/>
      <c r="S1235" s="59"/>
      <c r="T1235" s="60"/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33"/>
      <c r="AE1235" s="33"/>
      <c r="AT1235" s="18" t="s">
        <v>447</v>
      </c>
      <c r="AU1235" s="18" t="s">
        <v>85</v>
      </c>
    </row>
    <row r="1236" spans="2:51" s="13" customFormat="1" ht="11.25">
      <c r="B1236" s="165"/>
      <c r="D1236" s="166" t="s">
        <v>167</v>
      </c>
      <c r="E1236" s="167" t="s">
        <v>1</v>
      </c>
      <c r="F1236" s="168" t="s">
        <v>1625</v>
      </c>
      <c r="H1236" s="169">
        <v>10</v>
      </c>
      <c r="I1236" s="170"/>
      <c r="L1236" s="165"/>
      <c r="M1236" s="171"/>
      <c r="N1236" s="172"/>
      <c r="O1236" s="172"/>
      <c r="P1236" s="172"/>
      <c r="Q1236" s="172"/>
      <c r="R1236" s="172"/>
      <c r="S1236" s="172"/>
      <c r="T1236" s="173"/>
      <c r="AT1236" s="167" t="s">
        <v>167</v>
      </c>
      <c r="AU1236" s="167" t="s">
        <v>85</v>
      </c>
      <c r="AV1236" s="13" t="s">
        <v>85</v>
      </c>
      <c r="AW1236" s="13" t="s">
        <v>32</v>
      </c>
      <c r="AX1236" s="13" t="s">
        <v>76</v>
      </c>
      <c r="AY1236" s="167" t="s">
        <v>159</v>
      </c>
    </row>
    <row r="1237" spans="2:51" s="13" customFormat="1" ht="11.25">
      <c r="B1237" s="165"/>
      <c r="D1237" s="166" t="s">
        <v>167</v>
      </c>
      <c r="E1237" s="167" t="s">
        <v>1</v>
      </c>
      <c r="F1237" s="168" t="s">
        <v>1618</v>
      </c>
      <c r="H1237" s="169">
        <v>12</v>
      </c>
      <c r="I1237" s="170"/>
      <c r="L1237" s="165"/>
      <c r="M1237" s="171"/>
      <c r="N1237" s="172"/>
      <c r="O1237" s="172"/>
      <c r="P1237" s="172"/>
      <c r="Q1237" s="172"/>
      <c r="R1237" s="172"/>
      <c r="S1237" s="172"/>
      <c r="T1237" s="173"/>
      <c r="AT1237" s="167" t="s">
        <v>167</v>
      </c>
      <c r="AU1237" s="167" t="s">
        <v>85</v>
      </c>
      <c r="AV1237" s="13" t="s">
        <v>85</v>
      </c>
      <c r="AW1237" s="13" t="s">
        <v>32</v>
      </c>
      <c r="AX1237" s="13" t="s">
        <v>76</v>
      </c>
      <c r="AY1237" s="167" t="s">
        <v>159</v>
      </c>
    </row>
    <row r="1238" spans="2:51" s="13" customFormat="1" ht="11.25">
      <c r="B1238" s="165"/>
      <c r="D1238" s="166" t="s">
        <v>167</v>
      </c>
      <c r="E1238" s="167" t="s">
        <v>1</v>
      </c>
      <c r="F1238" s="168" t="s">
        <v>1619</v>
      </c>
      <c r="H1238" s="169">
        <v>2</v>
      </c>
      <c r="I1238" s="170"/>
      <c r="L1238" s="165"/>
      <c r="M1238" s="171"/>
      <c r="N1238" s="172"/>
      <c r="O1238" s="172"/>
      <c r="P1238" s="172"/>
      <c r="Q1238" s="172"/>
      <c r="R1238" s="172"/>
      <c r="S1238" s="172"/>
      <c r="T1238" s="173"/>
      <c r="AT1238" s="167" t="s">
        <v>167</v>
      </c>
      <c r="AU1238" s="167" t="s">
        <v>85</v>
      </c>
      <c r="AV1238" s="13" t="s">
        <v>85</v>
      </c>
      <c r="AW1238" s="13" t="s">
        <v>32</v>
      </c>
      <c r="AX1238" s="13" t="s">
        <v>76</v>
      </c>
      <c r="AY1238" s="167" t="s">
        <v>159</v>
      </c>
    </row>
    <row r="1239" spans="2:51" s="13" customFormat="1" ht="11.25">
      <c r="B1239" s="165"/>
      <c r="D1239" s="166" t="s">
        <v>167</v>
      </c>
      <c r="E1239" s="167" t="s">
        <v>1</v>
      </c>
      <c r="F1239" s="168" t="s">
        <v>1620</v>
      </c>
      <c r="H1239" s="169">
        <v>2</v>
      </c>
      <c r="I1239" s="170"/>
      <c r="L1239" s="165"/>
      <c r="M1239" s="171"/>
      <c r="N1239" s="172"/>
      <c r="O1239" s="172"/>
      <c r="P1239" s="172"/>
      <c r="Q1239" s="172"/>
      <c r="R1239" s="172"/>
      <c r="S1239" s="172"/>
      <c r="T1239" s="173"/>
      <c r="AT1239" s="167" t="s">
        <v>167</v>
      </c>
      <c r="AU1239" s="167" t="s">
        <v>85</v>
      </c>
      <c r="AV1239" s="13" t="s">
        <v>85</v>
      </c>
      <c r="AW1239" s="13" t="s">
        <v>32</v>
      </c>
      <c r="AX1239" s="13" t="s">
        <v>76</v>
      </c>
      <c r="AY1239" s="167" t="s">
        <v>159</v>
      </c>
    </row>
    <row r="1240" spans="2:51" s="14" customFormat="1" ht="11.25">
      <c r="B1240" s="174"/>
      <c r="D1240" s="166" t="s">
        <v>167</v>
      </c>
      <c r="E1240" s="175" t="s">
        <v>1</v>
      </c>
      <c r="F1240" s="176" t="s">
        <v>227</v>
      </c>
      <c r="H1240" s="177">
        <v>26</v>
      </c>
      <c r="I1240" s="178"/>
      <c r="L1240" s="174"/>
      <c r="M1240" s="179"/>
      <c r="N1240" s="180"/>
      <c r="O1240" s="180"/>
      <c r="P1240" s="180"/>
      <c r="Q1240" s="180"/>
      <c r="R1240" s="180"/>
      <c r="S1240" s="180"/>
      <c r="T1240" s="181"/>
      <c r="AT1240" s="175" t="s">
        <v>167</v>
      </c>
      <c r="AU1240" s="175" t="s">
        <v>85</v>
      </c>
      <c r="AV1240" s="14" t="s">
        <v>165</v>
      </c>
      <c r="AW1240" s="14" t="s">
        <v>32</v>
      </c>
      <c r="AX1240" s="14" t="s">
        <v>83</v>
      </c>
      <c r="AY1240" s="175" t="s">
        <v>159</v>
      </c>
    </row>
    <row r="1241" spans="1:65" s="2" customFormat="1" ht="24.2" customHeight="1">
      <c r="A1241" s="33"/>
      <c r="B1241" s="150"/>
      <c r="C1241" s="191" t="s">
        <v>2157</v>
      </c>
      <c r="D1241" s="191" t="s">
        <v>581</v>
      </c>
      <c r="E1241" s="192" t="s">
        <v>2153</v>
      </c>
      <c r="F1241" s="193" t="s">
        <v>2154</v>
      </c>
      <c r="G1241" s="194" t="s">
        <v>325</v>
      </c>
      <c r="H1241" s="195">
        <v>4</v>
      </c>
      <c r="I1241" s="196"/>
      <c r="J1241" s="197">
        <f>ROUND(I1241*H1241,2)</f>
        <v>0</v>
      </c>
      <c r="K1241" s="198"/>
      <c r="L1241" s="199"/>
      <c r="M1241" s="200" t="s">
        <v>1</v>
      </c>
      <c r="N1241" s="201" t="s">
        <v>41</v>
      </c>
      <c r="O1241" s="59"/>
      <c r="P1241" s="161">
        <f>O1241*H1241</f>
        <v>0</v>
      </c>
      <c r="Q1241" s="161">
        <v>0.017</v>
      </c>
      <c r="R1241" s="161">
        <f>Q1241*H1241</f>
        <v>0.068</v>
      </c>
      <c r="S1241" s="161">
        <v>0</v>
      </c>
      <c r="T1241" s="162">
        <f>S1241*H1241</f>
        <v>0</v>
      </c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R1241" s="163" t="s">
        <v>327</v>
      </c>
      <c r="AT1241" s="163" t="s">
        <v>581</v>
      </c>
      <c r="AU1241" s="163" t="s">
        <v>85</v>
      </c>
      <c r="AY1241" s="18" t="s">
        <v>159</v>
      </c>
      <c r="BE1241" s="164">
        <f>IF(N1241="základní",J1241,0)</f>
        <v>0</v>
      </c>
      <c r="BF1241" s="164">
        <f>IF(N1241="snížená",J1241,0)</f>
        <v>0</v>
      </c>
      <c r="BG1241" s="164">
        <f>IF(N1241="zákl. přenesená",J1241,0)</f>
        <v>0</v>
      </c>
      <c r="BH1241" s="164">
        <f>IF(N1241="sníž. přenesená",J1241,0)</f>
        <v>0</v>
      </c>
      <c r="BI1241" s="164">
        <f>IF(N1241="nulová",J1241,0)</f>
        <v>0</v>
      </c>
      <c r="BJ1241" s="18" t="s">
        <v>83</v>
      </c>
      <c r="BK1241" s="164">
        <f>ROUND(I1241*H1241,2)</f>
        <v>0</v>
      </c>
      <c r="BL1241" s="18" t="s">
        <v>237</v>
      </c>
      <c r="BM1241" s="163" t="s">
        <v>2158</v>
      </c>
    </row>
    <row r="1242" spans="1:47" s="2" customFormat="1" ht="39">
      <c r="A1242" s="33"/>
      <c r="B1242" s="34"/>
      <c r="C1242" s="33"/>
      <c r="D1242" s="166" t="s">
        <v>447</v>
      </c>
      <c r="E1242" s="33"/>
      <c r="F1242" s="182" t="s">
        <v>2159</v>
      </c>
      <c r="G1242" s="33"/>
      <c r="H1242" s="33"/>
      <c r="I1242" s="183"/>
      <c r="J1242" s="33"/>
      <c r="K1242" s="33"/>
      <c r="L1242" s="34"/>
      <c r="M1242" s="184"/>
      <c r="N1242" s="185"/>
      <c r="O1242" s="59"/>
      <c r="P1242" s="59"/>
      <c r="Q1242" s="59"/>
      <c r="R1242" s="59"/>
      <c r="S1242" s="59"/>
      <c r="T1242" s="60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  <c r="AE1242" s="33"/>
      <c r="AT1242" s="18" t="s">
        <v>447</v>
      </c>
      <c r="AU1242" s="18" t="s">
        <v>85</v>
      </c>
    </row>
    <row r="1243" spans="2:51" s="13" customFormat="1" ht="11.25">
      <c r="B1243" s="165"/>
      <c r="D1243" s="166" t="s">
        <v>167</v>
      </c>
      <c r="E1243" s="167" t="s">
        <v>1</v>
      </c>
      <c r="F1243" s="168" t="s">
        <v>1645</v>
      </c>
      <c r="H1243" s="169">
        <v>4</v>
      </c>
      <c r="I1243" s="170"/>
      <c r="L1243" s="165"/>
      <c r="M1243" s="171"/>
      <c r="N1243" s="172"/>
      <c r="O1243" s="172"/>
      <c r="P1243" s="172"/>
      <c r="Q1243" s="172"/>
      <c r="R1243" s="172"/>
      <c r="S1243" s="172"/>
      <c r="T1243" s="173"/>
      <c r="AT1243" s="167" t="s">
        <v>167</v>
      </c>
      <c r="AU1243" s="167" t="s">
        <v>85</v>
      </c>
      <c r="AV1243" s="13" t="s">
        <v>85</v>
      </c>
      <c r="AW1243" s="13" t="s">
        <v>32</v>
      </c>
      <c r="AX1243" s="13" t="s">
        <v>83</v>
      </c>
      <c r="AY1243" s="167" t="s">
        <v>159</v>
      </c>
    </row>
    <row r="1244" spans="1:65" s="2" customFormat="1" ht="24.2" customHeight="1">
      <c r="A1244" s="33"/>
      <c r="B1244" s="150"/>
      <c r="C1244" s="151" t="s">
        <v>2160</v>
      </c>
      <c r="D1244" s="151" t="s">
        <v>161</v>
      </c>
      <c r="E1244" s="152" t="s">
        <v>2161</v>
      </c>
      <c r="F1244" s="153" t="s">
        <v>2162</v>
      </c>
      <c r="G1244" s="154" t="s">
        <v>325</v>
      </c>
      <c r="H1244" s="155">
        <v>18</v>
      </c>
      <c r="I1244" s="156"/>
      <c r="J1244" s="157">
        <f>ROUND(I1244*H1244,2)</f>
        <v>0</v>
      </c>
      <c r="K1244" s="158"/>
      <c r="L1244" s="34"/>
      <c r="M1244" s="159" t="s">
        <v>1</v>
      </c>
      <c r="N1244" s="160" t="s">
        <v>41</v>
      </c>
      <c r="O1244" s="59"/>
      <c r="P1244" s="161">
        <f>O1244*H1244</f>
        <v>0</v>
      </c>
      <c r="Q1244" s="161">
        <v>0</v>
      </c>
      <c r="R1244" s="161">
        <f>Q1244*H1244</f>
        <v>0</v>
      </c>
      <c r="S1244" s="161">
        <v>0</v>
      </c>
      <c r="T1244" s="162">
        <f>S1244*H1244</f>
        <v>0</v>
      </c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  <c r="AE1244" s="33"/>
      <c r="AR1244" s="163" t="s">
        <v>237</v>
      </c>
      <c r="AT1244" s="163" t="s">
        <v>161</v>
      </c>
      <c r="AU1244" s="163" t="s">
        <v>85</v>
      </c>
      <c r="AY1244" s="18" t="s">
        <v>159</v>
      </c>
      <c r="BE1244" s="164">
        <f>IF(N1244="základní",J1244,0)</f>
        <v>0</v>
      </c>
      <c r="BF1244" s="164">
        <f>IF(N1244="snížená",J1244,0)</f>
        <v>0</v>
      </c>
      <c r="BG1244" s="164">
        <f>IF(N1244="zákl. přenesená",J1244,0)</f>
        <v>0</v>
      </c>
      <c r="BH1244" s="164">
        <f>IF(N1244="sníž. přenesená",J1244,0)</f>
        <v>0</v>
      </c>
      <c r="BI1244" s="164">
        <f>IF(N1244="nulová",J1244,0)</f>
        <v>0</v>
      </c>
      <c r="BJ1244" s="18" t="s">
        <v>83</v>
      </c>
      <c r="BK1244" s="164">
        <f>ROUND(I1244*H1244,2)</f>
        <v>0</v>
      </c>
      <c r="BL1244" s="18" t="s">
        <v>237</v>
      </c>
      <c r="BM1244" s="163" t="s">
        <v>2163</v>
      </c>
    </row>
    <row r="1245" spans="1:65" s="2" customFormat="1" ht="24.2" customHeight="1">
      <c r="A1245" s="33"/>
      <c r="B1245" s="150"/>
      <c r="C1245" s="191" t="s">
        <v>2164</v>
      </c>
      <c r="D1245" s="191" t="s">
        <v>581</v>
      </c>
      <c r="E1245" s="192" t="s">
        <v>2165</v>
      </c>
      <c r="F1245" s="193" t="s">
        <v>2166</v>
      </c>
      <c r="G1245" s="194" t="s">
        <v>325</v>
      </c>
      <c r="H1245" s="195">
        <v>19</v>
      </c>
      <c r="I1245" s="196"/>
      <c r="J1245" s="197">
        <f>ROUND(I1245*H1245,2)</f>
        <v>0</v>
      </c>
      <c r="K1245" s="198"/>
      <c r="L1245" s="199"/>
      <c r="M1245" s="200" t="s">
        <v>1</v>
      </c>
      <c r="N1245" s="201" t="s">
        <v>41</v>
      </c>
      <c r="O1245" s="59"/>
      <c r="P1245" s="161">
        <f>O1245*H1245</f>
        <v>0</v>
      </c>
      <c r="Q1245" s="161">
        <v>0.0223</v>
      </c>
      <c r="R1245" s="161">
        <f>Q1245*H1245</f>
        <v>0.4237</v>
      </c>
      <c r="S1245" s="161">
        <v>0</v>
      </c>
      <c r="T1245" s="162">
        <f>S1245*H1245</f>
        <v>0</v>
      </c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33"/>
      <c r="AE1245" s="33"/>
      <c r="AR1245" s="163" t="s">
        <v>327</v>
      </c>
      <c r="AT1245" s="163" t="s">
        <v>581</v>
      </c>
      <c r="AU1245" s="163" t="s">
        <v>85</v>
      </c>
      <c r="AY1245" s="18" t="s">
        <v>159</v>
      </c>
      <c r="BE1245" s="164">
        <f>IF(N1245="základní",J1245,0)</f>
        <v>0</v>
      </c>
      <c r="BF1245" s="164">
        <f>IF(N1245="snížená",J1245,0)</f>
        <v>0</v>
      </c>
      <c r="BG1245" s="164">
        <f>IF(N1245="zákl. přenesená",J1245,0)</f>
        <v>0</v>
      </c>
      <c r="BH1245" s="164">
        <f>IF(N1245="sníž. přenesená",J1245,0)</f>
        <v>0</v>
      </c>
      <c r="BI1245" s="164">
        <f>IF(N1245="nulová",J1245,0)</f>
        <v>0</v>
      </c>
      <c r="BJ1245" s="18" t="s">
        <v>83</v>
      </c>
      <c r="BK1245" s="164">
        <f>ROUND(I1245*H1245,2)</f>
        <v>0</v>
      </c>
      <c r="BL1245" s="18" t="s">
        <v>237</v>
      </c>
      <c r="BM1245" s="163" t="s">
        <v>2167</v>
      </c>
    </row>
    <row r="1246" spans="1:47" s="2" customFormat="1" ht="409.5">
      <c r="A1246" s="33"/>
      <c r="B1246" s="34"/>
      <c r="C1246" s="33"/>
      <c r="D1246" s="166" t="s">
        <v>447</v>
      </c>
      <c r="E1246" s="33"/>
      <c r="F1246" s="217" t="s">
        <v>2168</v>
      </c>
      <c r="G1246" s="33"/>
      <c r="H1246" s="33"/>
      <c r="I1246" s="183"/>
      <c r="J1246" s="33"/>
      <c r="K1246" s="33"/>
      <c r="L1246" s="34"/>
      <c r="M1246" s="184"/>
      <c r="N1246" s="185"/>
      <c r="O1246" s="59"/>
      <c r="P1246" s="59"/>
      <c r="Q1246" s="59"/>
      <c r="R1246" s="59"/>
      <c r="S1246" s="59"/>
      <c r="T1246" s="60"/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  <c r="AE1246" s="33"/>
      <c r="AT1246" s="18" t="s">
        <v>447</v>
      </c>
      <c r="AU1246" s="18" t="s">
        <v>85</v>
      </c>
    </row>
    <row r="1247" spans="2:51" s="13" customFormat="1" ht="11.25">
      <c r="B1247" s="165"/>
      <c r="D1247" s="166" t="s">
        <v>167</v>
      </c>
      <c r="E1247" s="167" t="s">
        <v>1</v>
      </c>
      <c r="F1247" s="168" t="s">
        <v>1607</v>
      </c>
      <c r="H1247" s="169">
        <v>1</v>
      </c>
      <c r="I1247" s="170"/>
      <c r="L1247" s="165"/>
      <c r="M1247" s="171"/>
      <c r="N1247" s="172"/>
      <c r="O1247" s="172"/>
      <c r="P1247" s="172"/>
      <c r="Q1247" s="172"/>
      <c r="R1247" s="172"/>
      <c r="S1247" s="172"/>
      <c r="T1247" s="173"/>
      <c r="AT1247" s="167" t="s">
        <v>167</v>
      </c>
      <c r="AU1247" s="167" t="s">
        <v>85</v>
      </c>
      <c r="AV1247" s="13" t="s">
        <v>85</v>
      </c>
      <c r="AW1247" s="13" t="s">
        <v>32</v>
      </c>
      <c r="AX1247" s="13" t="s">
        <v>76</v>
      </c>
      <c r="AY1247" s="167" t="s">
        <v>159</v>
      </c>
    </row>
    <row r="1248" spans="2:51" s="13" customFormat="1" ht="11.25">
      <c r="B1248" s="165"/>
      <c r="D1248" s="166" t="s">
        <v>167</v>
      </c>
      <c r="E1248" s="167" t="s">
        <v>1</v>
      </c>
      <c r="F1248" s="168" t="s">
        <v>1635</v>
      </c>
      <c r="H1248" s="169">
        <v>1</v>
      </c>
      <c r="I1248" s="170"/>
      <c r="L1248" s="165"/>
      <c r="M1248" s="171"/>
      <c r="N1248" s="172"/>
      <c r="O1248" s="172"/>
      <c r="P1248" s="172"/>
      <c r="Q1248" s="172"/>
      <c r="R1248" s="172"/>
      <c r="S1248" s="172"/>
      <c r="T1248" s="173"/>
      <c r="AT1248" s="167" t="s">
        <v>167</v>
      </c>
      <c r="AU1248" s="167" t="s">
        <v>85</v>
      </c>
      <c r="AV1248" s="13" t="s">
        <v>85</v>
      </c>
      <c r="AW1248" s="13" t="s">
        <v>32</v>
      </c>
      <c r="AX1248" s="13" t="s">
        <v>76</v>
      </c>
      <c r="AY1248" s="167" t="s">
        <v>159</v>
      </c>
    </row>
    <row r="1249" spans="2:51" s="13" customFormat="1" ht="11.25">
      <c r="B1249" s="165"/>
      <c r="D1249" s="166" t="s">
        <v>167</v>
      </c>
      <c r="E1249" s="167" t="s">
        <v>1</v>
      </c>
      <c r="F1249" s="168" t="s">
        <v>1636</v>
      </c>
      <c r="H1249" s="169">
        <v>5</v>
      </c>
      <c r="I1249" s="170"/>
      <c r="L1249" s="165"/>
      <c r="M1249" s="171"/>
      <c r="N1249" s="172"/>
      <c r="O1249" s="172"/>
      <c r="P1249" s="172"/>
      <c r="Q1249" s="172"/>
      <c r="R1249" s="172"/>
      <c r="S1249" s="172"/>
      <c r="T1249" s="173"/>
      <c r="AT1249" s="167" t="s">
        <v>167</v>
      </c>
      <c r="AU1249" s="167" t="s">
        <v>85</v>
      </c>
      <c r="AV1249" s="13" t="s">
        <v>85</v>
      </c>
      <c r="AW1249" s="13" t="s">
        <v>32</v>
      </c>
      <c r="AX1249" s="13" t="s">
        <v>76</v>
      </c>
      <c r="AY1249" s="167" t="s">
        <v>159</v>
      </c>
    </row>
    <row r="1250" spans="2:51" s="13" customFormat="1" ht="11.25">
      <c r="B1250" s="165"/>
      <c r="D1250" s="166" t="s">
        <v>167</v>
      </c>
      <c r="E1250" s="167" t="s">
        <v>1</v>
      </c>
      <c r="F1250" s="168" t="s">
        <v>1609</v>
      </c>
      <c r="H1250" s="169">
        <v>1</v>
      </c>
      <c r="I1250" s="170"/>
      <c r="L1250" s="165"/>
      <c r="M1250" s="171"/>
      <c r="N1250" s="172"/>
      <c r="O1250" s="172"/>
      <c r="P1250" s="172"/>
      <c r="Q1250" s="172"/>
      <c r="R1250" s="172"/>
      <c r="S1250" s="172"/>
      <c r="T1250" s="173"/>
      <c r="AT1250" s="167" t="s">
        <v>167</v>
      </c>
      <c r="AU1250" s="167" t="s">
        <v>85</v>
      </c>
      <c r="AV1250" s="13" t="s">
        <v>85</v>
      </c>
      <c r="AW1250" s="13" t="s">
        <v>32</v>
      </c>
      <c r="AX1250" s="13" t="s">
        <v>76</v>
      </c>
      <c r="AY1250" s="167" t="s">
        <v>159</v>
      </c>
    </row>
    <row r="1251" spans="2:51" s="13" customFormat="1" ht="11.25">
      <c r="B1251" s="165"/>
      <c r="D1251" s="166" t="s">
        <v>167</v>
      </c>
      <c r="E1251" s="167" t="s">
        <v>1</v>
      </c>
      <c r="F1251" s="168" t="s">
        <v>1610</v>
      </c>
      <c r="H1251" s="169">
        <v>2</v>
      </c>
      <c r="I1251" s="170"/>
      <c r="L1251" s="165"/>
      <c r="M1251" s="171"/>
      <c r="N1251" s="172"/>
      <c r="O1251" s="172"/>
      <c r="P1251" s="172"/>
      <c r="Q1251" s="172"/>
      <c r="R1251" s="172"/>
      <c r="S1251" s="172"/>
      <c r="T1251" s="173"/>
      <c r="AT1251" s="167" t="s">
        <v>167</v>
      </c>
      <c r="AU1251" s="167" t="s">
        <v>85</v>
      </c>
      <c r="AV1251" s="13" t="s">
        <v>85</v>
      </c>
      <c r="AW1251" s="13" t="s">
        <v>32</v>
      </c>
      <c r="AX1251" s="13" t="s">
        <v>76</v>
      </c>
      <c r="AY1251" s="167" t="s">
        <v>159</v>
      </c>
    </row>
    <row r="1252" spans="2:51" s="13" customFormat="1" ht="11.25">
      <c r="B1252" s="165"/>
      <c r="D1252" s="166" t="s">
        <v>167</v>
      </c>
      <c r="E1252" s="167" t="s">
        <v>1</v>
      </c>
      <c r="F1252" s="168" t="s">
        <v>1611</v>
      </c>
      <c r="H1252" s="169">
        <v>2</v>
      </c>
      <c r="I1252" s="170"/>
      <c r="L1252" s="165"/>
      <c r="M1252" s="171"/>
      <c r="N1252" s="172"/>
      <c r="O1252" s="172"/>
      <c r="P1252" s="172"/>
      <c r="Q1252" s="172"/>
      <c r="R1252" s="172"/>
      <c r="S1252" s="172"/>
      <c r="T1252" s="173"/>
      <c r="AT1252" s="167" t="s">
        <v>167</v>
      </c>
      <c r="AU1252" s="167" t="s">
        <v>85</v>
      </c>
      <c r="AV1252" s="13" t="s">
        <v>85</v>
      </c>
      <c r="AW1252" s="13" t="s">
        <v>32</v>
      </c>
      <c r="AX1252" s="13" t="s">
        <v>76</v>
      </c>
      <c r="AY1252" s="167" t="s">
        <v>159</v>
      </c>
    </row>
    <row r="1253" spans="2:51" s="13" customFormat="1" ht="11.25">
      <c r="B1253" s="165"/>
      <c r="D1253" s="166" t="s">
        <v>167</v>
      </c>
      <c r="E1253" s="167" t="s">
        <v>1</v>
      </c>
      <c r="F1253" s="168" t="s">
        <v>1612</v>
      </c>
      <c r="H1253" s="169">
        <v>1</v>
      </c>
      <c r="I1253" s="170"/>
      <c r="L1253" s="165"/>
      <c r="M1253" s="171"/>
      <c r="N1253" s="172"/>
      <c r="O1253" s="172"/>
      <c r="P1253" s="172"/>
      <c r="Q1253" s="172"/>
      <c r="R1253" s="172"/>
      <c r="S1253" s="172"/>
      <c r="T1253" s="173"/>
      <c r="AT1253" s="167" t="s">
        <v>167</v>
      </c>
      <c r="AU1253" s="167" t="s">
        <v>85</v>
      </c>
      <c r="AV1253" s="13" t="s">
        <v>85</v>
      </c>
      <c r="AW1253" s="13" t="s">
        <v>32</v>
      </c>
      <c r="AX1253" s="13" t="s">
        <v>76</v>
      </c>
      <c r="AY1253" s="167" t="s">
        <v>159</v>
      </c>
    </row>
    <row r="1254" spans="2:51" s="13" customFormat="1" ht="11.25">
      <c r="B1254" s="165"/>
      <c r="D1254" s="166" t="s">
        <v>167</v>
      </c>
      <c r="E1254" s="167" t="s">
        <v>1</v>
      </c>
      <c r="F1254" s="168" t="s">
        <v>1613</v>
      </c>
      <c r="H1254" s="169">
        <v>1</v>
      </c>
      <c r="I1254" s="170"/>
      <c r="L1254" s="165"/>
      <c r="M1254" s="171"/>
      <c r="N1254" s="172"/>
      <c r="O1254" s="172"/>
      <c r="P1254" s="172"/>
      <c r="Q1254" s="172"/>
      <c r="R1254" s="172"/>
      <c r="S1254" s="172"/>
      <c r="T1254" s="173"/>
      <c r="AT1254" s="167" t="s">
        <v>167</v>
      </c>
      <c r="AU1254" s="167" t="s">
        <v>85</v>
      </c>
      <c r="AV1254" s="13" t="s">
        <v>85</v>
      </c>
      <c r="AW1254" s="13" t="s">
        <v>32</v>
      </c>
      <c r="AX1254" s="13" t="s">
        <v>76</v>
      </c>
      <c r="AY1254" s="167" t="s">
        <v>159</v>
      </c>
    </row>
    <row r="1255" spans="2:51" s="13" customFormat="1" ht="11.25">
      <c r="B1255" s="165"/>
      <c r="D1255" s="166" t="s">
        <v>167</v>
      </c>
      <c r="E1255" s="167" t="s">
        <v>1</v>
      </c>
      <c r="F1255" s="168" t="s">
        <v>1639</v>
      </c>
      <c r="H1255" s="169">
        <v>1</v>
      </c>
      <c r="I1255" s="170"/>
      <c r="L1255" s="165"/>
      <c r="M1255" s="171"/>
      <c r="N1255" s="172"/>
      <c r="O1255" s="172"/>
      <c r="P1255" s="172"/>
      <c r="Q1255" s="172"/>
      <c r="R1255" s="172"/>
      <c r="S1255" s="172"/>
      <c r="T1255" s="173"/>
      <c r="AT1255" s="167" t="s">
        <v>167</v>
      </c>
      <c r="AU1255" s="167" t="s">
        <v>85</v>
      </c>
      <c r="AV1255" s="13" t="s">
        <v>85</v>
      </c>
      <c r="AW1255" s="13" t="s">
        <v>32</v>
      </c>
      <c r="AX1255" s="13" t="s">
        <v>76</v>
      </c>
      <c r="AY1255" s="167" t="s">
        <v>159</v>
      </c>
    </row>
    <row r="1256" spans="2:51" s="13" customFormat="1" ht="11.25">
      <c r="B1256" s="165"/>
      <c r="D1256" s="166" t="s">
        <v>167</v>
      </c>
      <c r="E1256" s="167" t="s">
        <v>1</v>
      </c>
      <c r="F1256" s="168" t="s">
        <v>1640</v>
      </c>
      <c r="H1256" s="169">
        <v>2</v>
      </c>
      <c r="I1256" s="170"/>
      <c r="L1256" s="165"/>
      <c r="M1256" s="171"/>
      <c r="N1256" s="172"/>
      <c r="O1256" s="172"/>
      <c r="P1256" s="172"/>
      <c r="Q1256" s="172"/>
      <c r="R1256" s="172"/>
      <c r="S1256" s="172"/>
      <c r="T1256" s="173"/>
      <c r="AT1256" s="167" t="s">
        <v>167</v>
      </c>
      <c r="AU1256" s="167" t="s">
        <v>85</v>
      </c>
      <c r="AV1256" s="13" t="s">
        <v>85</v>
      </c>
      <c r="AW1256" s="13" t="s">
        <v>32</v>
      </c>
      <c r="AX1256" s="13" t="s">
        <v>76</v>
      </c>
      <c r="AY1256" s="167" t="s">
        <v>159</v>
      </c>
    </row>
    <row r="1257" spans="2:51" s="13" customFormat="1" ht="11.25">
      <c r="B1257" s="165"/>
      <c r="D1257" s="166" t="s">
        <v>167</v>
      </c>
      <c r="E1257" s="167" t="s">
        <v>1</v>
      </c>
      <c r="F1257" s="168" t="s">
        <v>1630</v>
      </c>
      <c r="H1257" s="169">
        <v>2</v>
      </c>
      <c r="I1257" s="170"/>
      <c r="L1257" s="165"/>
      <c r="M1257" s="171"/>
      <c r="N1257" s="172"/>
      <c r="O1257" s="172"/>
      <c r="P1257" s="172"/>
      <c r="Q1257" s="172"/>
      <c r="R1257" s="172"/>
      <c r="S1257" s="172"/>
      <c r="T1257" s="173"/>
      <c r="AT1257" s="167" t="s">
        <v>167</v>
      </c>
      <c r="AU1257" s="167" t="s">
        <v>85</v>
      </c>
      <c r="AV1257" s="13" t="s">
        <v>85</v>
      </c>
      <c r="AW1257" s="13" t="s">
        <v>32</v>
      </c>
      <c r="AX1257" s="13" t="s">
        <v>76</v>
      </c>
      <c r="AY1257" s="167" t="s">
        <v>159</v>
      </c>
    </row>
    <row r="1258" spans="2:51" s="14" customFormat="1" ht="11.25">
      <c r="B1258" s="174"/>
      <c r="D1258" s="166" t="s">
        <v>167</v>
      </c>
      <c r="E1258" s="175" t="s">
        <v>1</v>
      </c>
      <c r="F1258" s="176" t="s">
        <v>227</v>
      </c>
      <c r="H1258" s="177">
        <v>19</v>
      </c>
      <c r="I1258" s="178"/>
      <c r="L1258" s="174"/>
      <c r="M1258" s="179"/>
      <c r="N1258" s="180"/>
      <c r="O1258" s="180"/>
      <c r="P1258" s="180"/>
      <c r="Q1258" s="180"/>
      <c r="R1258" s="180"/>
      <c r="S1258" s="180"/>
      <c r="T1258" s="181"/>
      <c r="AT1258" s="175" t="s">
        <v>167</v>
      </c>
      <c r="AU1258" s="175" t="s">
        <v>85</v>
      </c>
      <c r="AV1258" s="14" t="s">
        <v>165</v>
      </c>
      <c r="AW1258" s="14" t="s">
        <v>32</v>
      </c>
      <c r="AX1258" s="14" t="s">
        <v>83</v>
      </c>
      <c r="AY1258" s="175" t="s">
        <v>159</v>
      </c>
    </row>
    <row r="1259" spans="1:65" s="2" customFormat="1" ht="24.2" customHeight="1">
      <c r="A1259" s="33"/>
      <c r="B1259" s="150"/>
      <c r="C1259" s="151" t="s">
        <v>2169</v>
      </c>
      <c r="D1259" s="151" t="s">
        <v>161</v>
      </c>
      <c r="E1259" s="152" t="s">
        <v>2170</v>
      </c>
      <c r="F1259" s="153" t="s">
        <v>2171</v>
      </c>
      <c r="G1259" s="154" t="s">
        <v>325</v>
      </c>
      <c r="H1259" s="155">
        <v>1</v>
      </c>
      <c r="I1259" s="156"/>
      <c r="J1259" s="157">
        <f>ROUND(I1259*H1259,2)</f>
        <v>0</v>
      </c>
      <c r="K1259" s="158"/>
      <c r="L1259" s="34"/>
      <c r="M1259" s="159" t="s">
        <v>1</v>
      </c>
      <c r="N1259" s="160" t="s">
        <v>41</v>
      </c>
      <c r="O1259" s="59"/>
      <c r="P1259" s="161">
        <f>O1259*H1259</f>
        <v>0</v>
      </c>
      <c r="Q1259" s="161">
        <v>0</v>
      </c>
      <c r="R1259" s="161">
        <f>Q1259*H1259</f>
        <v>0</v>
      </c>
      <c r="S1259" s="161">
        <v>0</v>
      </c>
      <c r="T1259" s="162">
        <f>S1259*H1259</f>
        <v>0</v>
      </c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R1259" s="163" t="s">
        <v>237</v>
      </c>
      <c r="AT1259" s="163" t="s">
        <v>161</v>
      </c>
      <c r="AU1259" s="163" t="s">
        <v>85</v>
      </c>
      <c r="AY1259" s="18" t="s">
        <v>159</v>
      </c>
      <c r="BE1259" s="164">
        <f>IF(N1259="základní",J1259,0)</f>
        <v>0</v>
      </c>
      <c r="BF1259" s="164">
        <f>IF(N1259="snížená",J1259,0)</f>
        <v>0</v>
      </c>
      <c r="BG1259" s="164">
        <f>IF(N1259="zákl. přenesená",J1259,0)</f>
        <v>0</v>
      </c>
      <c r="BH1259" s="164">
        <f>IF(N1259="sníž. přenesená",J1259,0)</f>
        <v>0</v>
      </c>
      <c r="BI1259" s="164">
        <f>IF(N1259="nulová",J1259,0)</f>
        <v>0</v>
      </c>
      <c r="BJ1259" s="18" t="s">
        <v>83</v>
      </c>
      <c r="BK1259" s="164">
        <f>ROUND(I1259*H1259,2)</f>
        <v>0</v>
      </c>
      <c r="BL1259" s="18" t="s">
        <v>237</v>
      </c>
      <c r="BM1259" s="163" t="s">
        <v>2172</v>
      </c>
    </row>
    <row r="1260" spans="1:65" s="2" customFormat="1" ht="24.2" customHeight="1">
      <c r="A1260" s="33"/>
      <c r="B1260" s="150"/>
      <c r="C1260" s="191" t="s">
        <v>2173</v>
      </c>
      <c r="D1260" s="191" t="s">
        <v>581</v>
      </c>
      <c r="E1260" s="192" t="s">
        <v>2174</v>
      </c>
      <c r="F1260" s="193" t="s">
        <v>2175</v>
      </c>
      <c r="G1260" s="194" t="s">
        <v>325</v>
      </c>
      <c r="H1260" s="195">
        <v>1</v>
      </c>
      <c r="I1260" s="196"/>
      <c r="J1260" s="197">
        <f>ROUND(I1260*H1260,2)</f>
        <v>0</v>
      </c>
      <c r="K1260" s="198"/>
      <c r="L1260" s="199"/>
      <c r="M1260" s="200" t="s">
        <v>1</v>
      </c>
      <c r="N1260" s="201" t="s">
        <v>41</v>
      </c>
      <c r="O1260" s="59"/>
      <c r="P1260" s="161">
        <f>O1260*H1260</f>
        <v>0</v>
      </c>
      <c r="Q1260" s="161">
        <v>0.04</v>
      </c>
      <c r="R1260" s="161">
        <f>Q1260*H1260</f>
        <v>0.04</v>
      </c>
      <c r="S1260" s="161">
        <v>0</v>
      </c>
      <c r="T1260" s="162">
        <f>S1260*H1260</f>
        <v>0</v>
      </c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  <c r="AE1260" s="33"/>
      <c r="AR1260" s="163" t="s">
        <v>327</v>
      </c>
      <c r="AT1260" s="163" t="s">
        <v>581</v>
      </c>
      <c r="AU1260" s="163" t="s">
        <v>85</v>
      </c>
      <c r="AY1260" s="18" t="s">
        <v>159</v>
      </c>
      <c r="BE1260" s="164">
        <f>IF(N1260="základní",J1260,0)</f>
        <v>0</v>
      </c>
      <c r="BF1260" s="164">
        <f>IF(N1260="snížená",J1260,0)</f>
        <v>0</v>
      </c>
      <c r="BG1260" s="164">
        <f>IF(N1260="zákl. přenesená",J1260,0)</f>
        <v>0</v>
      </c>
      <c r="BH1260" s="164">
        <f>IF(N1260="sníž. přenesená",J1260,0)</f>
        <v>0</v>
      </c>
      <c r="BI1260" s="164">
        <f>IF(N1260="nulová",J1260,0)</f>
        <v>0</v>
      </c>
      <c r="BJ1260" s="18" t="s">
        <v>83</v>
      </c>
      <c r="BK1260" s="164">
        <f>ROUND(I1260*H1260,2)</f>
        <v>0</v>
      </c>
      <c r="BL1260" s="18" t="s">
        <v>237</v>
      </c>
      <c r="BM1260" s="163" t="s">
        <v>2176</v>
      </c>
    </row>
    <row r="1261" spans="1:47" s="2" customFormat="1" ht="48.75">
      <c r="A1261" s="33"/>
      <c r="B1261" s="34"/>
      <c r="C1261" s="33"/>
      <c r="D1261" s="166" t="s">
        <v>447</v>
      </c>
      <c r="E1261" s="33"/>
      <c r="F1261" s="182" t="s">
        <v>2177</v>
      </c>
      <c r="G1261" s="33"/>
      <c r="H1261" s="33"/>
      <c r="I1261" s="183"/>
      <c r="J1261" s="33"/>
      <c r="K1261" s="33"/>
      <c r="L1261" s="34"/>
      <c r="M1261" s="184"/>
      <c r="N1261" s="185"/>
      <c r="O1261" s="59"/>
      <c r="P1261" s="59"/>
      <c r="Q1261" s="59"/>
      <c r="R1261" s="59"/>
      <c r="S1261" s="59"/>
      <c r="T1261" s="60"/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33"/>
      <c r="AE1261" s="33"/>
      <c r="AT1261" s="18" t="s">
        <v>447</v>
      </c>
      <c r="AU1261" s="18" t="s">
        <v>85</v>
      </c>
    </row>
    <row r="1262" spans="2:51" s="13" customFormat="1" ht="11.25">
      <c r="B1262" s="165"/>
      <c r="D1262" s="166" t="s">
        <v>167</v>
      </c>
      <c r="E1262" s="167" t="s">
        <v>1</v>
      </c>
      <c r="F1262" s="168" t="s">
        <v>1654</v>
      </c>
      <c r="H1262" s="169">
        <v>1</v>
      </c>
      <c r="I1262" s="170"/>
      <c r="L1262" s="165"/>
      <c r="M1262" s="171"/>
      <c r="N1262" s="172"/>
      <c r="O1262" s="172"/>
      <c r="P1262" s="172"/>
      <c r="Q1262" s="172"/>
      <c r="R1262" s="172"/>
      <c r="S1262" s="172"/>
      <c r="T1262" s="173"/>
      <c r="AT1262" s="167" t="s">
        <v>167</v>
      </c>
      <c r="AU1262" s="167" t="s">
        <v>85</v>
      </c>
      <c r="AV1262" s="13" t="s">
        <v>85</v>
      </c>
      <c r="AW1262" s="13" t="s">
        <v>32</v>
      </c>
      <c r="AX1262" s="13" t="s">
        <v>83</v>
      </c>
      <c r="AY1262" s="167" t="s">
        <v>159</v>
      </c>
    </row>
    <row r="1263" spans="1:65" s="2" customFormat="1" ht="24.2" customHeight="1">
      <c r="A1263" s="33"/>
      <c r="B1263" s="150"/>
      <c r="C1263" s="151" t="s">
        <v>2178</v>
      </c>
      <c r="D1263" s="151" t="s">
        <v>161</v>
      </c>
      <c r="E1263" s="152" t="s">
        <v>2179</v>
      </c>
      <c r="F1263" s="153" t="s">
        <v>2180</v>
      </c>
      <c r="G1263" s="154" t="s">
        <v>325</v>
      </c>
      <c r="H1263" s="155">
        <v>1</v>
      </c>
      <c r="I1263" s="156"/>
      <c r="J1263" s="157">
        <f>ROUND(I1263*H1263,2)</f>
        <v>0</v>
      </c>
      <c r="K1263" s="158"/>
      <c r="L1263" s="34"/>
      <c r="M1263" s="159" t="s">
        <v>1</v>
      </c>
      <c r="N1263" s="160" t="s">
        <v>41</v>
      </c>
      <c r="O1263" s="59"/>
      <c r="P1263" s="161">
        <f>O1263*H1263</f>
        <v>0</v>
      </c>
      <c r="Q1263" s="161">
        <v>0</v>
      </c>
      <c r="R1263" s="161">
        <f>Q1263*H1263</f>
        <v>0</v>
      </c>
      <c r="S1263" s="161">
        <v>0</v>
      </c>
      <c r="T1263" s="162">
        <f>S1263*H1263</f>
        <v>0</v>
      </c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R1263" s="163" t="s">
        <v>237</v>
      </c>
      <c r="AT1263" s="163" t="s">
        <v>161</v>
      </c>
      <c r="AU1263" s="163" t="s">
        <v>85</v>
      </c>
      <c r="AY1263" s="18" t="s">
        <v>159</v>
      </c>
      <c r="BE1263" s="164">
        <f>IF(N1263="základní",J1263,0)</f>
        <v>0</v>
      </c>
      <c r="BF1263" s="164">
        <f>IF(N1263="snížená",J1263,0)</f>
        <v>0</v>
      </c>
      <c r="BG1263" s="164">
        <f>IF(N1263="zákl. přenesená",J1263,0)</f>
        <v>0</v>
      </c>
      <c r="BH1263" s="164">
        <f>IF(N1263="sníž. přenesená",J1263,0)</f>
        <v>0</v>
      </c>
      <c r="BI1263" s="164">
        <f>IF(N1263="nulová",J1263,0)</f>
        <v>0</v>
      </c>
      <c r="BJ1263" s="18" t="s">
        <v>83</v>
      </c>
      <c r="BK1263" s="164">
        <f>ROUND(I1263*H1263,2)</f>
        <v>0</v>
      </c>
      <c r="BL1263" s="18" t="s">
        <v>237</v>
      </c>
      <c r="BM1263" s="163" t="s">
        <v>2181</v>
      </c>
    </row>
    <row r="1264" spans="1:65" s="2" customFormat="1" ht="33" customHeight="1">
      <c r="A1264" s="33"/>
      <c r="B1264" s="150"/>
      <c r="C1264" s="191" t="s">
        <v>2182</v>
      </c>
      <c r="D1264" s="191" t="s">
        <v>581</v>
      </c>
      <c r="E1264" s="192" t="s">
        <v>2183</v>
      </c>
      <c r="F1264" s="193" t="s">
        <v>2184</v>
      </c>
      <c r="G1264" s="194" t="s">
        <v>325</v>
      </c>
      <c r="H1264" s="195">
        <v>1</v>
      </c>
      <c r="I1264" s="196"/>
      <c r="J1264" s="197">
        <f>ROUND(I1264*H1264,2)</f>
        <v>0</v>
      </c>
      <c r="K1264" s="198"/>
      <c r="L1264" s="199"/>
      <c r="M1264" s="200" t="s">
        <v>1</v>
      </c>
      <c r="N1264" s="201" t="s">
        <v>41</v>
      </c>
      <c r="O1264" s="59"/>
      <c r="P1264" s="161">
        <f>O1264*H1264</f>
        <v>0</v>
      </c>
      <c r="Q1264" s="161">
        <v>0.038</v>
      </c>
      <c r="R1264" s="161">
        <f>Q1264*H1264</f>
        <v>0.038</v>
      </c>
      <c r="S1264" s="161">
        <v>0</v>
      </c>
      <c r="T1264" s="162">
        <f>S1264*H1264</f>
        <v>0</v>
      </c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  <c r="AE1264" s="33"/>
      <c r="AR1264" s="163" t="s">
        <v>327</v>
      </c>
      <c r="AT1264" s="163" t="s">
        <v>581</v>
      </c>
      <c r="AU1264" s="163" t="s">
        <v>85</v>
      </c>
      <c r="AY1264" s="18" t="s">
        <v>159</v>
      </c>
      <c r="BE1264" s="164">
        <f>IF(N1264="základní",J1264,0)</f>
        <v>0</v>
      </c>
      <c r="BF1264" s="164">
        <f>IF(N1264="snížená",J1264,0)</f>
        <v>0</v>
      </c>
      <c r="BG1264" s="164">
        <f>IF(N1264="zákl. přenesená",J1264,0)</f>
        <v>0</v>
      </c>
      <c r="BH1264" s="164">
        <f>IF(N1264="sníž. přenesená",J1264,0)</f>
        <v>0</v>
      </c>
      <c r="BI1264" s="164">
        <f>IF(N1264="nulová",J1264,0)</f>
        <v>0</v>
      </c>
      <c r="BJ1264" s="18" t="s">
        <v>83</v>
      </c>
      <c r="BK1264" s="164">
        <f>ROUND(I1264*H1264,2)</f>
        <v>0</v>
      </c>
      <c r="BL1264" s="18" t="s">
        <v>237</v>
      </c>
      <c r="BM1264" s="163" t="s">
        <v>2185</v>
      </c>
    </row>
    <row r="1265" spans="1:47" s="2" customFormat="1" ht="68.25">
      <c r="A1265" s="33"/>
      <c r="B1265" s="34"/>
      <c r="C1265" s="33"/>
      <c r="D1265" s="166" t="s">
        <v>447</v>
      </c>
      <c r="E1265" s="33"/>
      <c r="F1265" s="182" t="s">
        <v>2186</v>
      </c>
      <c r="G1265" s="33"/>
      <c r="H1265" s="33"/>
      <c r="I1265" s="183"/>
      <c r="J1265" s="33"/>
      <c r="K1265" s="33"/>
      <c r="L1265" s="34"/>
      <c r="M1265" s="184"/>
      <c r="N1265" s="185"/>
      <c r="O1265" s="59"/>
      <c r="P1265" s="59"/>
      <c r="Q1265" s="59"/>
      <c r="R1265" s="59"/>
      <c r="S1265" s="59"/>
      <c r="T1265" s="60"/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33"/>
      <c r="AE1265" s="33"/>
      <c r="AT1265" s="18" t="s">
        <v>447</v>
      </c>
      <c r="AU1265" s="18" t="s">
        <v>85</v>
      </c>
    </row>
    <row r="1266" spans="2:51" s="13" customFormat="1" ht="11.25">
      <c r="B1266" s="165"/>
      <c r="D1266" s="166" t="s">
        <v>167</v>
      </c>
      <c r="E1266" s="167" t="s">
        <v>1</v>
      </c>
      <c r="F1266" s="168" t="s">
        <v>1682</v>
      </c>
      <c r="H1266" s="169">
        <v>1</v>
      </c>
      <c r="I1266" s="170"/>
      <c r="L1266" s="165"/>
      <c r="M1266" s="171"/>
      <c r="N1266" s="172"/>
      <c r="O1266" s="172"/>
      <c r="P1266" s="172"/>
      <c r="Q1266" s="172"/>
      <c r="R1266" s="172"/>
      <c r="S1266" s="172"/>
      <c r="T1266" s="173"/>
      <c r="AT1266" s="167" t="s">
        <v>167</v>
      </c>
      <c r="AU1266" s="167" t="s">
        <v>85</v>
      </c>
      <c r="AV1266" s="13" t="s">
        <v>85</v>
      </c>
      <c r="AW1266" s="13" t="s">
        <v>32</v>
      </c>
      <c r="AX1266" s="13" t="s">
        <v>83</v>
      </c>
      <c r="AY1266" s="167" t="s">
        <v>159</v>
      </c>
    </row>
    <row r="1267" spans="1:65" s="2" customFormat="1" ht="24.2" customHeight="1">
      <c r="A1267" s="33"/>
      <c r="B1267" s="150"/>
      <c r="C1267" s="151" t="s">
        <v>2187</v>
      </c>
      <c r="D1267" s="151" t="s">
        <v>161</v>
      </c>
      <c r="E1267" s="152" t="s">
        <v>2188</v>
      </c>
      <c r="F1267" s="153" t="s">
        <v>2189</v>
      </c>
      <c r="G1267" s="154" t="s">
        <v>325</v>
      </c>
      <c r="H1267" s="155">
        <v>9</v>
      </c>
      <c r="I1267" s="156"/>
      <c r="J1267" s="157">
        <f>ROUND(I1267*H1267,2)</f>
        <v>0</v>
      </c>
      <c r="K1267" s="158"/>
      <c r="L1267" s="34"/>
      <c r="M1267" s="159" t="s">
        <v>1</v>
      </c>
      <c r="N1267" s="160" t="s">
        <v>41</v>
      </c>
      <c r="O1267" s="59"/>
      <c r="P1267" s="161">
        <f>O1267*H1267</f>
        <v>0</v>
      </c>
      <c r="Q1267" s="161">
        <v>0</v>
      </c>
      <c r="R1267" s="161">
        <f>Q1267*H1267</f>
        <v>0</v>
      </c>
      <c r="S1267" s="161">
        <v>0</v>
      </c>
      <c r="T1267" s="162">
        <f>S1267*H1267</f>
        <v>0</v>
      </c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  <c r="AE1267" s="33"/>
      <c r="AR1267" s="163" t="s">
        <v>237</v>
      </c>
      <c r="AT1267" s="163" t="s">
        <v>161</v>
      </c>
      <c r="AU1267" s="163" t="s">
        <v>85</v>
      </c>
      <c r="AY1267" s="18" t="s">
        <v>159</v>
      </c>
      <c r="BE1267" s="164">
        <f>IF(N1267="základní",J1267,0)</f>
        <v>0</v>
      </c>
      <c r="BF1267" s="164">
        <f>IF(N1267="snížená",J1267,0)</f>
        <v>0</v>
      </c>
      <c r="BG1267" s="164">
        <f>IF(N1267="zákl. přenesená",J1267,0)</f>
        <v>0</v>
      </c>
      <c r="BH1267" s="164">
        <f>IF(N1267="sníž. přenesená",J1267,0)</f>
        <v>0</v>
      </c>
      <c r="BI1267" s="164">
        <f>IF(N1267="nulová",J1267,0)</f>
        <v>0</v>
      </c>
      <c r="BJ1267" s="18" t="s">
        <v>83</v>
      </c>
      <c r="BK1267" s="164">
        <f>ROUND(I1267*H1267,2)</f>
        <v>0</v>
      </c>
      <c r="BL1267" s="18" t="s">
        <v>237</v>
      </c>
      <c r="BM1267" s="163" t="s">
        <v>2190</v>
      </c>
    </row>
    <row r="1268" spans="1:65" s="2" customFormat="1" ht="33" customHeight="1">
      <c r="A1268" s="33"/>
      <c r="B1268" s="150"/>
      <c r="C1268" s="191" t="s">
        <v>2191</v>
      </c>
      <c r="D1268" s="191" t="s">
        <v>581</v>
      </c>
      <c r="E1268" s="192" t="s">
        <v>2192</v>
      </c>
      <c r="F1268" s="193" t="s">
        <v>2193</v>
      </c>
      <c r="G1268" s="194" t="s">
        <v>325</v>
      </c>
      <c r="H1268" s="195">
        <v>3</v>
      </c>
      <c r="I1268" s="196"/>
      <c r="J1268" s="197">
        <f>ROUND(I1268*H1268,2)</f>
        <v>0</v>
      </c>
      <c r="K1268" s="198"/>
      <c r="L1268" s="199"/>
      <c r="M1268" s="200" t="s">
        <v>1</v>
      </c>
      <c r="N1268" s="201" t="s">
        <v>41</v>
      </c>
      <c r="O1268" s="59"/>
      <c r="P1268" s="161">
        <f>O1268*H1268</f>
        <v>0</v>
      </c>
      <c r="Q1268" s="161">
        <v>0.0215</v>
      </c>
      <c r="R1268" s="161">
        <f>Q1268*H1268</f>
        <v>0.0645</v>
      </c>
      <c r="S1268" s="161">
        <v>0</v>
      </c>
      <c r="T1268" s="162">
        <f>S1268*H1268</f>
        <v>0</v>
      </c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R1268" s="163" t="s">
        <v>327</v>
      </c>
      <c r="AT1268" s="163" t="s">
        <v>581</v>
      </c>
      <c r="AU1268" s="163" t="s">
        <v>85</v>
      </c>
      <c r="AY1268" s="18" t="s">
        <v>159</v>
      </c>
      <c r="BE1268" s="164">
        <f>IF(N1268="základní",J1268,0)</f>
        <v>0</v>
      </c>
      <c r="BF1268" s="164">
        <f>IF(N1268="snížená",J1268,0)</f>
        <v>0</v>
      </c>
      <c r="BG1268" s="164">
        <f>IF(N1268="zákl. přenesená",J1268,0)</f>
        <v>0</v>
      </c>
      <c r="BH1268" s="164">
        <f>IF(N1268="sníž. přenesená",J1268,0)</f>
        <v>0</v>
      </c>
      <c r="BI1268" s="164">
        <f>IF(N1268="nulová",J1268,0)</f>
        <v>0</v>
      </c>
      <c r="BJ1268" s="18" t="s">
        <v>83</v>
      </c>
      <c r="BK1268" s="164">
        <f>ROUND(I1268*H1268,2)</f>
        <v>0</v>
      </c>
      <c r="BL1268" s="18" t="s">
        <v>237</v>
      </c>
      <c r="BM1268" s="163" t="s">
        <v>2194</v>
      </c>
    </row>
    <row r="1269" spans="1:47" s="2" customFormat="1" ht="273">
      <c r="A1269" s="33"/>
      <c r="B1269" s="34"/>
      <c r="C1269" s="33"/>
      <c r="D1269" s="166" t="s">
        <v>447</v>
      </c>
      <c r="E1269" s="33"/>
      <c r="F1269" s="182" t="s">
        <v>2195</v>
      </c>
      <c r="G1269" s="33"/>
      <c r="H1269" s="33"/>
      <c r="I1269" s="183"/>
      <c r="J1269" s="33"/>
      <c r="K1269" s="33"/>
      <c r="L1269" s="34"/>
      <c r="M1269" s="184"/>
      <c r="N1269" s="185"/>
      <c r="O1269" s="59"/>
      <c r="P1269" s="59"/>
      <c r="Q1269" s="59"/>
      <c r="R1269" s="59"/>
      <c r="S1269" s="59"/>
      <c r="T1269" s="60"/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33"/>
      <c r="AE1269" s="33"/>
      <c r="AT1269" s="18" t="s">
        <v>447</v>
      </c>
      <c r="AU1269" s="18" t="s">
        <v>85</v>
      </c>
    </row>
    <row r="1270" spans="2:51" s="13" customFormat="1" ht="11.25">
      <c r="B1270" s="165"/>
      <c r="D1270" s="166" t="s">
        <v>167</v>
      </c>
      <c r="E1270" s="167" t="s">
        <v>1</v>
      </c>
      <c r="F1270" s="168" t="s">
        <v>1663</v>
      </c>
      <c r="H1270" s="169">
        <v>1</v>
      </c>
      <c r="I1270" s="170"/>
      <c r="L1270" s="165"/>
      <c r="M1270" s="171"/>
      <c r="N1270" s="172"/>
      <c r="O1270" s="172"/>
      <c r="P1270" s="172"/>
      <c r="Q1270" s="172"/>
      <c r="R1270" s="172"/>
      <c r="S1270" s="172"/>
      <c r="T1270" s="173"/>
      <c r="AT1270" s="167" t="s">
        <v>167</v>
      </c>
      <c r="AU1270" s="167" t="s">
        <v>85</v>
      </c>
      <c r="AV1270" s="13" t="s">
        <v>85</v>
      </c>
      <c r="AW1270" s="13" t="s">
        <v>32</v>
      </c>
      <c r="AX1270" s="13" t="s">
        <v>76</v>
      </c>
      <c r="AY1270" s="167" t="s">
        <v>159</v>
      </c>
    </row>
    <row r="1271" spans="2:51" s="13" customFormat="1" ht="11.25">
      <c r="B1271" s="165"/>
      <c r="D1271" s="166" t="s">
        <v>167</v>
      </c>
      <c r="E1271" s="167" t="s">
        <v>1</v>
      </c>
      <c r="F1271" s="168" t="s">
        <v>1664</v>
      </c>
      <c r="H1271" s="169">
        <v>1</v>
      </c>
      <c r="I1271" s="170"/>
      <c r="L1271" s="165"/>
      <c r="M1271" s="171"/>
      <c r="N1271" s="172"/>
      <c r="O1271" s="172"/>
      <c r="P1271" s="172"/>
      <c r="Q1271" s="172"/>
      <c r="R1271" s="172"/>
      <c r="S1271" s="172"/>
      <c r="T1271" s="173"/>
      <c r="AT1271" s="167" t="s">
        <v>167</v>
      </c>
      <c r="AU1271" s="167" t="s">
        <v>85</v>
      </c>
      <c r="AV1271" s="13" t="s">
        <v>85</v>
      </c>
      <c r="AW1271" s="13" t="s">
        <v>32</v>
      </c>
      <c r="AX1271" s="13" t="s">
        <v>76</v>
      </c>
      <c r="AY1271" s="167" t="s">
        <v>159</v>
      </c>
    </row>
    <row r="1272" spans="2:51" s="13" customFormat="1" ht="11.25">
      <c r="B1272" s="165"/>
      <c r="D1272" s="166" t="s">
        <v>167</v>
      </c>
      <c r="E1272" s="167" t="s">
        <v>1</v>
      </c>
      <c r="F1272" s="168" t="s">
        <v>1665</v>
      </c>
      <c r="H1272" s="169">
        <v>1</v>
      </c>
      <c r="I1272" s="170"/>
      <c r="L1272" s="165"/>
      <c r="M1272" s="171"/>
      <c r="N1272" s="172"/>
      <c r="O1272" s="172"/>
      <c r="P1272" s="172"/>
      <c r="Q1272" s="172"/>
      <c r="R1272" s="172"/>
      <c r="S1272" s="172"/>
      <c r="T1272" s="173"/>
      <c r="AT1272" s="167" t="s">
        <v>167</v>
      </c>
      <c r="AU1272" s="167" t="s">
        <v>85</v>
      </c>
      <c r="AV1272" s="13" t="s">
        <v>85</v>
      </c>
      <c r="AW1272" s="13" t="s">
        <v>32</v>
      </c>
      <c r="AX1272" s="13" t="s">
        <v>76</v>
      </c>
      <c r="AY1272" s="167" t="s">
        <v>159</v>
      </c>
    </row>
    <row r="1273" spans="2:51" s="14" customFormat="1" ht="11.25">
      <c r="B1273" s="174"/>
      <c r="D1273" s="166" t="s">
        <v>167</v>
      </c>
      <c r="E1273" s="175" t="s">
        <v>1</v>
      </c>
      <c r="F1273" s="176" t="s">
        <v>227</v>
      </c>
      <c r="H1273" s="177">
        <v>3</v>
      </c>
      <c r="I1273" s="178"/>
      <c r="L1273" s="174"/>
      <c r="M1273" s="179"/>
      <c r="N1273" s="180"/>
      <c r="O1273" s="180"/>
      <c r="P1273" s="180"/>
      <c r="Q1273" s="180"/>
      <c r="R1273" s="180"/>
      <c r="S1273" s="180"/>
      <c r="T1273" s="181"/>
      <c r="AT1273" s="175" t="s">
        <v>167</v>
      </c>
      <c r="AU1273" s="175" t="s">
        <v>85</v>
      </c>
      <c r="AV1273" s="14" t="s">
        <v>165</v>
      </c>
      <c r="AW1273" s="14" t="s">
        <v>32</v>
      </c>
      <c r="AX1273" s="14" t="s">
        <v>83</v>
      </c>
      <c r="AY1273" s="175" t="s">
        <v>159</v>
      </c>
    </row>
    <row r="1274" spans="1:65" s="2" customFormat="1" ht="33" customHeight="1">
      <c r="A1274" s="33"/>
      <c r="B1274" s="150"/>
      <c r="C1274" s="191" t="s">
        <v>2196</v>
      </c>
      <c r="D1274" s="191" t="s">
        <v>581</v>
      </c>
      <c r="E1274" s="192" t="s">
        <v>2197</v>
      </c>
      <c r="F1274" s="193" t="s">
        <v>2198</v>
      </c>
      <c r="G1274" s="194" t="s">
        <v>325</v>
      </c>
      <c r="H1274" s="195">
        <v>1</v>
      </c>
      <c r="I1274" s="196"/>
      <c r="J1274" s="197">
        <f>ROUND(I1274*H1274,2)</f>
        <v>0</v>
      </c>
      <c r="K1274" s="198"/>
      <c r="L1274" s="199"/>
      <c r="M1274" s="200" t="s">
        <v>1</v>
      </c>
      <c r="N1274" s="201" t="s">
        <v>41</v>
      </c>
      <c r="O1274" s="59"/>
      <c r="P1274" s="161">
        <f>O1274*H1274</f>
        <v>0</v>
      </c>
      <c r="Q1274" s="161">
        <v>0.0225</v>
      </c>
      <c r="R1274" s="161">
        <f>Q1274*H1274</f>
        <v>0.0225</v>
      </c>
      <c r="S1274" s="161">
        <v>0</v>
      </c>
      <c r="T1274" s="162">
        <f>S1274*H1274</f>
        <v>0</v>
      </c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33"/>
      <c r="AE1274" s="33"/>
      <c r="AR1274" s="163" t="s">
        <v>327</v>
      </c>
      <c r="AT1274" s="163" t="s">
        <v>581</v>
      </c>
      <c r="AU1274" s="163" t="s">
        <v>85</v>
      </c>
      <c r="AY1274" s="18" t="s">
        <v>159</v>
      </c>
      <c r="BE1274" s="164">
        <f>IF(N1274="základní",J1274,0)</f>
        <v>0</v>
      </c>
      <c r="BF1274" s="164">
        <f>IF(N1274="snížená",J1274,0)</f>
        <v>0</v>
      </c>
      <c r="BG1274" s="164">
        <f>IF(N1274="zákl. přenesená",J1274,0)</f>
        <v>0</v>
      </c>
      <c r="BH1274" s="164">
        <f>IF(N1274="sníž. přenesená",J1274,0)</f>
        <v>0</v>
      </c>
      <c r="BI1274" s="164">
        <f>IF(N1274="nulová",J1274,0)</f>
        <v>0</v>
      </c>
      <c r="BJ1274" s="18" t="s">
        <v>83</v>
      </c>
      <c r="BK1274" s="164">
        <f>ROUND(I1274*H1274,2)</f>
        <v>0</v>
      </c>
      <c r="BL1274" s="18" t="s">
        <v>237</v>
      </c>
      <c r="BM1274" s="163" t="s">
        <v>2199</v>
      </c>
    </row>
    <row r="1275" spans="1:47" s="2" customFormat="1" ht="87.75">
      <c r="A1275" s="33"/>
      <c r="B1275" s="34"/>
      <c r="C1275" s="33"/>
      <c r="D1275" s="166" t="s">
        <v>447</v>
      </c>
      <c r="E1275" s="33"/>
      <c r="F1275" s="182" t="s">
        <v>2200</v>
      </c>
      <c r="G1275" s="33"/>
      <c r="H1275" s="33"/>
      <c r="I1275" s="183"/>
      <c r="J1275" s="33"/>
      <c r="K1275" s="33"/>
      <c r="L1275" s="34"/>
      <c r="M1275" s="184"/>
      <c r="N1275" s="185"/>
      <c r="O1275" s="59"/>
      <c r="P1275" s="59"/>
      <c r="Q1275" s="59"/>
      <c r="R1275" s="59"/>
      <c r="S1275" s="59"/>
      <c r="T1275" s="60"/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33"/>
      <c r="AT1275" s="18" t="s">
        <v>447</v>
      </c>
      <c r="AU1275" s="18" t="s">
        <v>85</v>
      </c>
    </row>
    <row r="1276" spans="2:51" s="13" customFormat="1" ht="11.25">
      <c r="B1276" s="165"/>
      <c r="D1276" s="166" t="s">
        <v>167</v>
      </c>
      <c r="E1276" s="167" t="s">
        <v>1</v>
      </c>
      <c r="F1276" s="168" t="s">
        <v>1670</v>
      </c>
      <c r="H1276" s="169">
        <v>1</v>
      </c>
      <c r="I1276" s="170"/>
      <c r="L1276" s="165"/>
      <c r="M1276" s="171"/>
      <c r="N1276" s="172"/>
      <c r="O1276" s="172"/>
      <c r="P1276" s="172"/>
      <c r="Q1276" s="172"/>
      <c r="R1276" s="172"/>
      <c r="S1276" s="172"/>
      <c r="T1276" s="173"/>
      <c r="AT1276" s="167" t="s">
        <v>167</v>
      </c>
      <c r="AU1276" s="167" t="s">
        <v>85</v>
      </c>
      <c r="AV1276" s="13" t="s">
        <v>85</v>
      </c>
      <c r="AW1276" s="13" t="s">
        <v>32</v>
      </c>
      <c r="AX1276" s="13" t="s">
        <v>83</v>
      </c>
      <c r="AY1276" s="167" t="s">
        <v>159</v>
      </c>
    </row>
    <row r="1277" spans="1:65" s="2" customFormat="1" ht="33" customHeight="1">
      <c r="A1277" s="33"/>
      <c r="B1277" s="150"/>
      <c r="C1277" s="191" t="s">
        <v>2201</v>
      </c>
      <c r="D1277" s="191" t="s">
        <v>581</v>
      </c>
      <c r="E1277" s="192" t="s">
        <v>2202</v>
      </c>
      <c r="F1277" s="193" t="s">
        <v>2203</v>
      </c>
      <c r="G1277" s="194" t="s">
        <v>325</v>
      </c>
      <c r="H1277" s="195">
        <v>5</v>
      </c>
      <c r="I1277" s="196"/>
      <c r="J1277" s="197">
        <f>ROUND(I1277*H1277,2)</f>
        <v>0</v>
      </c>
      <c r="K1277" s="198"/>
      <c r="L1277" s="199"/>
      <c r="M1277" s="200" t="s">
        <v>1</v>
      </c>
      <c r="N1277" s="201" t="s">
        <v>41</v>
      </c>
      <c r="O1277" s="59"/>
      <c r="P1277" s="161">
        <f>O1277*H1277</f>
        <v>0</v>
      </c>
      <c r="Q1277" s="161">
        <v>0.043</v>
      </c>
      <c r="R1277" s="161">
        <f>Q1277*H1277</f>
        <v>0.21499999999999997</v>
      </c>
      <c r="S1277" s="161">
        <v>0</v>
      </c>
      <c r="T1277" s="162">
        <f>S1277*H1277</f>
        <v>0</v>
      </c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  <c r="AE1277" s="33"/>
      <c r="AR1277" s="163" t="s">
        <v>327</v>
      </c>
      <c r="AT1277" s="163" t="s">
        <v>581</v>
      </c>
      <c r="AU1277" s="163" t="s">
        <v>85</v>
      </c>
      <c r="AY1277" s="18" t="s">
        <v>159</v>
      </c>
      <c r="BE1277" s="164">
        <f>IF(N1277="základní",J1277,0)</f>
        <v>0</v>
      </c>
      <c r="BF1277" s="164">
        <f>IF(N1277="snížená",J1277,0)</f>
        <v>0</v>
      </c>
      <c r="BG1277" s="164">
        <f>IF(N1277="zákl. přenesená",J1277,0)</f>
        <v>0</v>
      </c>
      <c r="BH1277" s="164">
        <f>IF(N1277="sníž. přenesená",J1277,0)</f>
        <v>0</v>
      </c>
      <c r="BI1277" s="164">
        <f>IF(N1277="nulová",J1277,0)</f>
        <v>0</v>
      </c>
      <c r="BJ1277" s="18" t="s">
        <v>83</v>
      </c>
      <c r="BK1277" s="164">
        <f>ROUND(I1277*H1277,2)</f>
        <v>0</v>
      </c>
      <c r="BL1277" s="18" t="s">
        <v>237</v>
      </c>
      <c r="BM1277" s="163" t="s">
        <v>2204</v>
      </c>
    </row>
    <row r="1278" spans="1:47" s="2" customFormat="1" ht="253.5">
      <c r="A1278" s="33"/>
      <c r="B1278" s="34"/>
      <c r="C1278" s="33"/>
      <c r="D1278" s="166" t="s">
        <v>447</v>
      </c>
      <c r="E1278" s="33"/>
      <c r="F1278" s="182" t="s">
        <v>2205</v>
      </c>
      <c r="G1278" s="33"/>
      <c r="H1278" s="33"/>
      <c r="I1278" s="183"/>
      <c r="J1278" s="33"/>
      <c r="K1278" s="33"/>
      <c r="L1278" s="34"/>
      <c r="M1278" s="184"/>
      <c r="N1278" s="185"/>
      <c r="O1278" s="59"/>
      <c r="P1278" s="59"/>
      <c r="Q1278" s="59"/>
      <c r="R1278" s="59"/>
      <c r="S1278" s="59"/>
      <c r="T1278" s="60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T1278" s="18" t="s">
        <v>447</v>
      </c>
      <c r="AU1278" s="18" t="s">
        <v>85</v>
      </c>
    </row>
    <row r="1279" spans="2:51" s="13" customFormat="1" ht="11.25">
      <c r="B1279" s="165"/>
      <c r="D1279" s="166" t="s">
        <v>167</v>
      </c>
      <c r="E1279" s="167" t="s">
        <v>1</v>
      </c>
      <c r="F1279" s="168" t="s">
        <v>1675</v>
      </c>
      <c r="H1279" s="169">
        <v>2</v>
      </c>
      <c r="I1279" s="170"/>
      <c r="L1279" s="165"/>
      <c r="M1279" s="171"/>
      <c r="N1279" s="172"/>
      <c r="O1279" s="172"/>
      <c r="P1279" s="172"/>
      <c r="Q1279" s="172"/>
      <c r="R1279" s="172"/>
      <c r="S1279" s="172"/>
      <c r="T1279" s="173"/>
      <c r="AT1279" s="167" t="s">
        <v>167</v>
      </c>
      <c r="AU1279" s="167" t="s">
        <v>85</v>
      </c>
      <c r="AV1279" s="13" t="s">
        <v>85</v>
      </c>
      <c r="AW1279" s="13" t="s">
        <v>32</v>
      </c>
      <c r="AX1279" s="13" t="s">
        <v>76</v>
      </c>
      <c r="AY1279" s="167" t="s">
        <v>159</v>
      </c>
    </row>
    <row r="1280" spans="2:51" s="13" customFormat="1" ht="11.25">
      <c r="B1280" s="165"/>
      <c r="D1280" s="166" t="s">
        <v>167</v>
      </c>
      <c r="E1280" s="167" t="s">
        <v>1</v>
      </c>
      <c r="F1280" s="168" t="s">
        <v>1676</v>
      </c>
      <c r="H1280" s="169">
        <v>2</v>
      </c>
      <c r="I1280" s="170"/>
      <c r="L1280" s="165"/>
      <c r="M1280" s="171"/>
      <c r="N1280" s="172"/>
      <c r="O1280" s="172"/>
      <c r="P1280" s="172"/>
      <c r="Q1280" s="172"/>
      <c r="R1280" s="172"/>
      <c r="S1280" s="172"/>
      <c r="T1280" s="173"/>
      <c r="AT1280" s="167" t="s">
        <v>167</v>
      </c>
      <c r="AU1280" s="167" t="s">
        <v>85</v>
      </c>
      <c r="AV1280" s="13" t="s">
        <v>85</v>
      </c>
      <c r="AW1280" s="13" t="s">
        <v>32</v>
      </c>
      <c r="AX1280" s="13" t="s">
        <v>76</v>
      </c>
      <c r="AY1280" s="167" t="s">
        <v>159</v>
      </c>
    </row>
    <row r="1281" spans="2:51" s="13" customFormat="1" ht="11.25">
      <c r="B1281" s="165"/>
      <c r="D1281" s="166" t="s">
        <v>167</v>
      </c>
      <c r="E1281" s="167" t="s">
        <v>1</v>
      </c>
      <c r="F1281" s="168" t="s">
        <v>1677</v>
      </c>
      <c r="H1281" s="169">
        <v>1</v>
      </c>
      <c r="I1281" s="170"/>
      <c r="L1281" s="165"/>
      <c r="M1281" s="171"/>
      <c r="N1281" s="172"/>
      <c r="O1281" s="172"/>
      <c r="P1281" s="172"/>
      <c r="Q1281" s="172"/>
      <c r="R1281" s="172"/>
      <c r="S1281" s="172"/>
      <c r="T1281" s="173"/>
      <c r="AT1281" s="167" t="s">
        <v>167</v>
      </c>
      <c r="AU1281" s="167" t="s">
        <v>85</v>
      </c>
      <c r="AV1281" s="13" t="s">
        <v>85</v>
      </c>
      <c r="AW1281" s="13" t="s">
        <v>32</v>
      </c>
      <c r="AX1281" s="13" t="s">
        <v>76</v>
      </c>
      <c r="AY1281" s="167" t="s">
        <v>159</v>
      </c>
    </row>
    <row r="1282" spans="2:51" s="14" customFormat="1" ht="11.25">
      <c r="B1282" s="174"/>
      <c r="D1282" s="166" t="s">
        <v>167</v>
      </c>
      <c r="E1282" s="175" t="s">
        <v>1</v>
      </c>
      <c r="F1282" s="176" t="s">
        <v>227</v>
      </c>
      <c r="H1282" s="177">
        <v>5</v>
      </c>
      <c r="I1282" s="178"/>
      <c r="L1282" s="174"/>
      <c r="M1282" s="179"/>
      <c r="N1282" s="180"/>
      <c r="O1282" s="180"/>
      <c r="P1282" s="180"/>
      <c r="Q1282" s="180"/>
      <c r="R1282" s="180"/>
      <c r="S1282" s="180"/>
      <c r="T1282" s="181"/>
      <c r="AT1282" s="175" t="s">
        <v>167</v>
      </c>
      <c r="AU1282" s="175" t="s">
        <v>85</v>
      </c>
      <c r="AV1282" s="14" t="s">
        <v>165</v>
      </c>
      <c r="AW1282" s="14" t="s">
        <v>32</v>
      </c>
      <c r="AX1282" s="14" t="s">
        <v>83</v>
      </c>
      <c r="AY1282" s="175" t="s">
        <v>159</v>
      </c>
    </row>
    <row r="1283" spans="1:65" s="2" customFormat="1" ht="33" customHeight="1">
      <c r="A1283" s="33"/>
      <c r="B1283" s="150"/>
      <c r="C1283" s="151" t="s">
        <v>2206</v>
      </c>
      <c r="D1283" s="151" t="s">
        <v>161</v>
      </c>
      <c r="E1283" s="152" t="s">
        <v>2207</v>
      </c>
      <c r="F1283" s="153" t="s">
        <v>2208</v>
      </c>
      <c r="G1283" s="154" t="s">
        <v>325</v>
      </c>
      <c r="H1283" s="155">
        <v>4</v>
      </c>
      <c r="I1283" s="156"/>
      <c r="J1283" s="157">
        <f>ROUND(I1283*H1283,2)</f>
        <v>0</v>
      </c>
      <c r="K1283" s="158"/>
      <c r="L1283" s="34"/>
      <c r="M1283" s="159" t="s">
        <v>1</v>
      </c>
      <c r="N1283" s="160" t="s">
        <v>41</v>
      </c>
      <c r="O1283" s="59"/>
      <c r="P1283" s="161">
        <f>O1283*H1283</f>
        <v>0</v>
      </c>
      <c r="Q1283" s="161">
        <v>0</v>
      </c>
      <c r="R1283" s="161">
        <f>Q1283*H1283</f>
        <v>0</v>
      </c>
      <c r="S1283" s="161">
        <v>0</v>
      </c>
      <c r="T1283" s="162">
        <f>S1283*H1283</f>
        <v>0</v>
      </c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33"/>
      <c r="AE1283" s="33"/>
      <c r="AR1283" s="163" t="s">
        <v>237</v>
      </c>
      <c r="AT1283" s="163" t="s">
        <v>161</v>
      </c>
      <c r="AU1283" s="163" t="s">
        <v>85</v>
      </c>
      <c r="AY1283" s="18" t="s">
        <v>159</v>
      </c>
      <c r="BE1283" s="164">
        <f>IF(N1283="základní",J1283,0)</f>
        <v>0</v>
      </c>
      <c r="BF1283" s="164">
        <f>IF(N1283="snížená",J1283,0)</f>
        <v>0</v>
      </c>
      <c r="BG1283" s="164">
        <f>IF(N1283="zákl. přenesená",J1283,0)</f>
        <v>0</v>
      </c>
      <c r="BH1283" s="164">
        <f>IF(N1283="sníž. přenesená",J1283,0)</f>
        <v>0</v>
      </c>
      <c r="BI1283" s="164">
        <f>IF(N1283="nulová",J1283,0)</f>
        <v>0</v>
      </c>
      <c r="BJ1283" s="18" t="s">
        <v>83</v>
      </c>
      <c r="BK1283" s="164">
        <f>ROUND(I1283*H1283,2)</f>
        <v>0</v>
      </c>
      <c r="BL1283" s="18" t="s">
        <v>237</v>
      </c>
      <c r="BM1283" s="163" t="s">
        <v>2209</v>
      </c>
    </row>
    <row r="1284" spans="1:65" s="2" customFormat="1" ht="24.2" customHeight="1">
      <c r="A1284" s="33"/>
      <c r="B1284" s="150"/>
      <c r="C1284" s="191" t="s">
        <v>2210</v>
      </c>
      <c r="D1284" s="191" t="s">
        <v>581</v>
      </c>
      <c r="E1284" s="192" t="s">
        <v>2211</v>
      </c>
      <c r="F1284" s="193" t="s">
        <v>2212</v>
      </c>
      <c r="G1284" s="194" t="s">
        <v>325</v>
      </c>
      <c r="H1284" s="195">
        <v>4</v>
      </c>
      <c r="I1284" s="196"/>
      <c r="J1284" s="197">
        <f>ROUND(I1284*H1284,2)</f>
        <v>0</v>
      </c>
      <c r="K1284" s="198"/>
      <c r="L1284" s="199"/>
      <c r="M1284" s="200" t="s">
        <v>1</v>
      </c>
      <c r="N1284" s="201" t="s">
        <v>41</v>
      </c>
      <c r="O1284" s="59"/>
      <c r="P1284" s="161">
        <f>O1284*H1284</f>
        <v>0</v>
      </c>
      <c r="Q1284" s="161">
        <v>0.016</v>
      </c>
      <c r="R1284" s="161">
        <f>Q1284*H1284</f>
        <v>0.064</v>
      </c>
      <c r="S1284" s="161">
        <v>0</v>
      </c>
      <c r="T1284" s="162">
        <f>S1284*H1284</f>
        <v>0</v>
      </c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33"/>
      <c r="AE1284" s="33"/>
      <c r="AR1284" s="163" t="s">
        <v>327</v>
      </c>
      <c r="AT1284" s="163" t="s">
        <v>581</v>
      </c>
      <c r="AU1284" s="163" t="s">
        <v>85</v>
      </c>
      <c r="AY1284" s="18" t="s">
        <v>159</v>
      </c>
      <c r="BE1284" s="164">
        <f>IF(N1284="základní",J1284,0)</f>
        <v>0</v>
      </c>
      <c r="BF1284" s="164">
        <f>IF(N1284="snížená",J1284,0)</f>
        <v>0</v>
      </c>
      <c r="BG1284" s="164">
        <f>IF(N1284="zákl. přenesená",J1284,0)</f>
        <v>0</v>
      </c>
      <c r="BH1284" s="164">
        <f>IF(N1284="sníž. přenesená",J1284,0)</f>
        <v>0</v>
      </c>
      <c r="BI1284" s="164">
        <f>IF(N1284="nulová",J1284,0)</f>
        <v>0</v>
      </c>
      <c r="BJ1284" s="18" t="s">
        <v>83</v>
      </c>
      <c r="BK1284" s="164">
        <f>ROUND(I1284*H1284,2)</f>
        <v>0</v>
      </c>
      <c r="BL1284" s="18" t="s">
        <v>237</v>
      </c>
      <c r="BM1284" s="163" t="s">
        <v>2213</v>
      </c>
    </row>
    <row r="1285" spans="1:47" s="2" customFormat="1" ht="48.75">
      <c r="A1285" s="33"/>
      <c r="B1285" s="34"/>
      <c r="C1285" s="33"/>
      <c r="D1285" s="166" t="s">
        <v>447</v>
      </c>
      <c r="E1285" s="33"/>
      <c r="F1285" s="182" t="s">
        <v>2214</v>
      </c>
      <c r="G1285" s="33"/>
      <c r="H1285" s="33"/>
      <c r="I1285" s="183"/>
      <c r="J1285" s="33"/>
      <c r="K1285" s="33"/>
      <c r="L1285" s="34"/>
      <c r="M1285" s="184"/>
      <c r="N1285" s="185"/>
      <c r="O1285" s="59"/>
      <c r="P1285" s="59"/>
      <c r="Q1285" s="59"/>
      <c r="R1285" s="59"/>
      <c r="S1285" s="59"/>
      <c r="T1285" s="60"/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33"/>
      <c r="AE1285" s="33"/>
      <c r="AT1285" s="18" t="s">
        <v>447</v>
      </c>
      <c r="AU1285" s="18" t="s">
        <v>85</v>
      </c>
    </row>
    <row r="1286" spans="2:51" s="13" customFormat="1" ht="11.25">
      <c r="B1286" s="165"/>
      <c r="D1286" s="166" t="s">
        <v>167</v>
      </c>
      <c r="E1286" s="167" t="s">
        <v>1</v>
      </c>
      <c r="F1286" s="168" t="s">
        <v>2215</v>
      </c>
      <c r="H1286" s="169">
        <v>4</v>
      </c>
      <c r="I1286" s="170"/>
      <c r="L1286" s="165"/>
      <c r="M1286" s="171"/>
      <c r="N1286" s="172"/>
      <c r="O1286" s="172"/>
      <c r="P1286" s="172"/>
      <c r="Q1286" s="172"/>
      <c r="R1286" s="172"/>
      <c r="S1286" s="172"/>
      <c r="T1286" s="173"/>
      <c r="AT1286" s="167" t="s">
        <v>167</v>
      </c>
      <c r="AU1286" s="167" t="s">
        <v>85</v>
      </c>
      <c r="AV1286" s="13" t="s">
        <v>85</v>
      </c>
      <c r="AW1286" s="13" t="s">
        <v>32</v>
      </c>
      <c r="AX1286" s="13" t="s">
        <v>83</v>
      </c>
      <c r="AY1286" s="167" t="s">
        <v>159</v>
      </c>
    </row>
    <row r="1287" spans="1:65" s="2" customFormat="1" ht="16.5" customHeight="1">
      <c r="A1287" s="33"/>
      <c r="B1287" s="150"/>
      <c r="C1287" s="151" t="s">
        <v>2216</v>
      </c>
      <c r="D1287" s="151" t="s">
        <v>161</v>
      </c>
      <c r="E1287" s="152" t="s">
        <v>2217</v>
      </c>
      <c r="F1287" s="153" t="s">
        <v>2218</v>
      </c>
      <c r="G1287" s="154" t="s">
        <v>325</v>
      </c>
      <c r="H1287" s="155">
        <v>17</v>
      </c>
      <c r="I1287" s="156"/>
      <c r="J1287" s="157">
        <f aca="true" t="shared" si="10" ref="J1287:J1294">ROUND(I1287*H1287,2)</f>
        <v>0</v>
      </c>
      <c r="K1287" s="158"/>
      <c r="L1287" s="34"/>
      <c r="M1287" s="159" t="s">
        <v>1</v>
      </c>
      <c r="N1287" s="160" t="s">
        <v>41</v>
      </c>
      <c r="O1287" s="59"/>
      <c r="P1287" s="161">
        <f aca="true" t="shared" si="11" ref="P1287:P1294">O1287*H1287</f>
        <v>0</v>
      </c>
      <c r="Q1287" s="161">
        <v>0</v>
      </c>
      <c r="R1287" s="161">
        <f aca="true" t="shared" si="12" ref="R1287:R1294">Q1287*H1287</f>
        <v>0</v>
      </c>
      <c r="S1287" s="161">
        <v>0</v>
      </c>
      <c r="T1287" s="162">
        <f aca="true" t="shared" si="13" ref="T1287:T1294">S1287*H1287</f>
        <v>0</v>
      </c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33"/>
      <c r="AE1287" s="33"/>
      <c r="AR1287" s="163" t="s">
        <v>237</v>
      </c>
      <c r="AT1287" s="163" t="s">
        <v>161</v>
      </c>
      <c r="AU1287" s="163" t="s">
        <v>85</v>
      </c>
      <c r="AY1287" s="18" t="s">
        <v>159</v>
      </c>
      <c r="BE1287" s="164">
        <f aca="true" t="shared" si="14" ref="BE1287:BE1294">IF(N1287="základní",J1287,0)</f>
        <v>0</v>
      </c>
      <c r="BF1287" s="164">
        <f aca="true" t="shared" si="15" ref="BF1287:BF1294">IF(N1287="snížená",J1287,0)</f>
        <v>0</v>
      </c>
      <c r="BG1287" s="164">
        <f aca="true" t="shared" si="16" ref="BG1287:BG1294">IF(N1287="zákl. přenesená",J1287,0)</f>
        <v>0</v>
      </c>
      <c r="BH1287" s="164">
        <f aca="true" t="shared" si="17" ref="BH1287:BH1294">IF(N1287="sníž. přenesená",J1287,0)</f>
        <v>0</v>
      </c>
      <c r="BI1287" s="164">
        <f aca="true" t="shared" si="18" ref="BI1287:BI1294">IF(N1287="nulová",J1287,0)</f>
        <v>0</v>
      </c>
      <c r="BJ1287" s="18" t="s">
        <v>83</v>
      </c>
      <c r="BK1287" s="164">
        <f aca="true" t="shared" si="19" ref="BK1287:BK1294">ROUND(I1287*H1287,2)</f>
        <v>0</v>
      </c>
      <c r="BL1287" s="18" t="s">
        <v>237</v>
      </c>
      <c r="BM1287" s="163" t="s">
        <v>2219</v>
      </c>
    </row>
    <row r="1288" spans="1:65" s="2" customFormat="1" ht="16.5" customHeight="1">
      <c r="A1288" s="33"/>
      <c r="B1288" s="150"/>
      <c r="C1288" s="191" t="s">
        <v>2220</v>
      </c>
      <c r="D1288" s="191" t="s">
        <v>581</v>
      </c>
      <c r="E1288" s="192" t="s">
        <v>2221</v>
      </c>
      <c r="F1288" s="193" t="s">
        <v>2222</v>
      </c>
      <c r="G1288" s="194" t="s">
        <v>325</v>
      </c>
      <c r="H1288" s="195">
        <v>17</v>
      </c>
      <c r="I1288" s="196"/>
      <c r="J1288" s="197">
        <f t="shared" si="10"/>
        <v>0</v>
      </c>
      <c r="K1288" s="198"/>
      <c r="L1288" s="199"/>
      <c r="M1288" s="200" t="s">
        <v>1</v>
      </c>
      <c r="N1288" s="201" t="s">
        <v>41</v>
      </c>
      <c r="O1288" s="59"/>
      <c r="P1288" s="161">
        <f t="shared" si="11"/>
        <v>0</v>
      </c>
      <c r="Q1288" s="161">
        <v>0.0003</v>
      </c>
      <c r="R1288" s="161">
        <f t="shared" si="12"/>
        <v>0.0050999999999999995</v>
      </c>
      <c r="S1288" s="161">
        <v>0</v>
      </c>
      <c r="T1288" s="162">
        <f t="shared" si="13"/>
        <v>0</v>
      </c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33"/>
      <c r="AE1288" s="33"/>
      <c r="AR1288" s="163" t="s">
        <v>327</v>
      </c>
      <c r="AT1288" s="163" t="s">
        <v>581</v>
      </c>
      <c r="AU1288" s="163" t="s">
        <v>85</v>
      </c>
      <c r="AY1288" s="18" t="s">
        <v>159</v>
      </c>
      <c r="BE1288" s="164">
        <f t="shared" si="14"/>
        <v>0</v>
      </c>
      <c r="BF1288" s="164">
        <f t="shared" si="15"/>
        <v>0</v>
      </c>
      <c r="BG1288" s="164">
        <f t="shared" si="16"/>
        <v>0</v>
      </c>
      <c r="BH1288" s="164">
        <f t="shared" si="17"/>
        <v>0</v>
      </c>
      <c r="BI1288" s="164">
        <f t="shared" si="18"/>
        <v>0</v>
      </c>
      <c r="BJ1288" s="18" t="s">
        <v>83</v>
      </c>
      <c r="BK1288" s="164">
        <f t="shared" si="19"/>
        <v>0</v>
      </c>
      <c r="BL1288" s="18" t="s">
        <v>237</v>
      </c>
      <c r="BM1288" s="163" t="s">
        <v>2223</v>
      </c>
    </row>
    <row r="1289" spans="1:65" s="2" customFormat="1" ht="24.2" customHeight="1">
      <c r="A1289" s="33"/>
      <c r="B1289" s="150"/>
      <c r="C1289" s="151" t="s">
        <v>2224</v>
      </c>
      <c r="D1289" s="151" t="s">
        <v>161</v>
      </c>
      <c r="E1289" s="152" t="s">
        <v>2225</v>
      </c>
      <c r="F1289" s="153" t="s">
        <v>2226</v>
      </c>
      <c r="G1289" s="154" t="s">
        <v>325</v>
      </c>
      <c r="H1289" s="155">
        <v>9</v>
      </c>
      <c r="I1289" s="156"/>
      <c r="J1289" s="157">
        <f t="shared" si="10"/>
        <v>0</v>
      </c>
      <c r="K1289" s="158"/>
      <c r="L1289" s="34"/>
      <c r="M1289" s="159" t="s">
        <v>1</v>
      </c>
      <c r="N1289" s="160" t="s">
        <v>41</v>
      </c>
      <c r="O1289" s="59"/>
      <c r="P1289" s="161">
        <f t="shared" si="11"/>
        <v>0</v>
      </c>
      <c r="Q1289" s="161">
        <v>0</v>
      </c>
      <c r="R1289" s="161">
        <f t="shared" si="12"/>
        <v>0</v>
      </c>
      <c r="S1289" s="161">
        <v>0</v>
      </c>
      <c r="T1289" s="162">
        <f t="shared" si="13"/>
        <v>0</v>
      </c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  <c r="AE1289" s="33"/>
      <c r="AR1289" s="163" t="s">
        <v>237</v>
      </c>
      <c r="AT1289" s="163" t="s">
        <v>161</v>
      </c>
      <c r="AU1289" s="163" t="s">
        <v>85</v>
      </c>
      <c r="AY1289" s="18" t="s">
        <v>159</v>
      </c>
      <c r="BE1289" s="164">
        <f t="shared" si="14"/>
        <v>0</v>
      </c>
      <c r="BF1289" s="164">
        <f t="shared" si="15"/>
        <v>0</v>
      </c>
      <c r="BG1289" s="164">
        <f t="shared" si="16"/>
        <v>0</v>
      </c>
      <c r="BH1289" s="164">
        <f t="shared" si="17"/>
        <v>0</v>
      </c>
      <c r="BI1289" s="164">
        <f t="shared" si="18"/>
        <v>0</v>
      </c>
      <c r="BJ1289" s="18" t="s">
        <v>83</v>
      </c>
      <c r="BK1289" s="164">
        <f t="shared" si="19"/>
        <v>0</v>
      </c>
      <c r="BL1289" s="18" t="s">
        <v>237</v>
      </c>
      <c r="BM1289" s="163" t="s">
        <v>2227</v>
      </c>
    </row>
    <row r="1290" spans="1:65" s="2" customFormat="1" ht="24.2" customHeight="1">
      <c r="A1290" s="33"/>
      <c r="B1290" s="150"/>
      <c r="C1290" s="151" t="s">
        <v>2228</v>
      </c>
      <c r="D1290" s="151" t="s">
        <v>161</v>
      </c>
      <c r="E1290" s="152" t="s">
        <v>2229</v>
      </c>
      <c r="F1290" s="153" t="s">
        <v>2230</v>
      </c>
      <c r="G1290" s="154" t="s">
        <v>325</v>
      </c>
      <c r="H1290" s="155">
        <v>9</v>
      </c>
      <c r="I1290" s="156"/>
      <c r="J1290" s="157">
        <f t="shared" si="10"/>
        <v>0</v>
      </c>
      <c r="K1290" s="158"/>
      <c r="L1290" s="34"/>
      <c r="M1290" s="159" t="s">
        <v>1</v>
      </c>
      <c r="N1290" s="160" t="s">
        <v>41</v>
      </c>
      <c r="O1290" s="59"/>
      <c r="P1290" s="161">
        <f t="shared" si="11"/>
        <v>0</v>
      </c>
      <c r="Q1290" s="161">
        <v>0</v>
      </c>
      <c r="R1290" s="161">
        <f t="shared" si="12"/>
        <v>0</v>
      </c>
      <c r="S1290" s="161">
        <v>0</v>
      </c>
      <c r="T1290" s="162">
        <f t="shared" si="13"/>
        <v>0</v>
      </c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R1290" s="163" t="s">
        <v>237</v>
      </c>
      <c r="AT1290" s="163" t="s">
        <v>161</v>
      </c>
      <c r="AU1290" s="163" t="s">
        <v>85</v>
      </c>
      <c r="AY1290" s="18" t="s">
        <v>159</v>
      </c>
      <c r="BE1290" s="164">
        <f t="shared" si="14"/>
        <v>0</v>
      </c>
      <c r="BF1290" s="164">
        <f t="shared" si="15"/>
        <v>0</v>
      </c>
      <c r="BG1290" s="164">
        <f t="shared" si="16"/>
        <v>0</v>
      </c>
      <c r="BH1290" s="164">
        <f t="shared" si="17"/>
        <v>0</v>
      </c>
      <c r="BI1290" s="164">
        <f t="shared" si="18"/>
        <v>0</v>
      </c>
      <c r="BJ1290" s="18" t="s">
        <v>83</v>
      </c>
      <c r="BK1290" s="164">
        <f t="shared" si="19"/>
        <v>0</v>
      </c>
      <c r="BL1290" s="18" t="s">
        <v>237</v>
      </c>
      <c r="BM1290" s="163" t="s">
        <v>2231</v>
      </c>
    </row>
    <row r="1291" spans="1:65" s="2" customFormat="1" ht="24.2" customHeight="1">
      <c r="A1291" s="33"/>
      <c r="B1291" s="150"/>
      <c r="C1291" s="151" t="s">
        <v>2232</v>
      </c>
      <c r="D1291" s="151" t="s">
        <v>161</v>
      </c>
      <c r="E1291" s="152" t="s">
        <v>2233</v>
      </c>
      <c r="F1291" s="153" t="s">
        <v>2234</v>
      </c>
      <c r="G1291" s="154" t="s">
        <v>325</v>
      </c>
      <c r="H1291" s="155">
        <v>1</v>
      </c>
      <c r="I1291" s="156"/>
      <c r="J1291" s="157">
        <f t="shared" si="10"/>
        <v>0</v>
      </c>
      <c r="K1291" s="158"/>
      <c r="L1291" s="34"/>
      <c r="M1291" s="159" t="s">
        <v>1</v>
      </c>
      <c r="N1291" s="160" t="s">
        <v>41</v>
      </c>
      <c r="O1291" s="59"/>
      <c r="P1291" s="161">
        <f t="shared" si="11"/>
        <v>0</v>
      </c>
      <c r="Q1291" s="161">
        <v>0</v>
      </c>
      <c r="R1291" s="161">
        <f t="shared" si="12"/>
        <v>0</v>
      </c>
      <c r="S1291" s="161">
        <v>0</v>
      </c>
      <c r="T1291" s="162">
        <f t="shared" si="13"/>
        <v>0</v>
      </c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  <c r="AE1291" s="33"/>
      <c r="AR1291" s="163" t="s">
        <v>237</v>
      </c>
      <c r="AT1291" s="163" t="s">
        <v>161</v>
      </c>
      <c r="AU1291" s="163" t="s">
        <v>85</v>
      </c>
      <c r="AY1291" s="18" t="s">
        <v>159</v>
      </c>
      <c r="BE1291" s="164">
        <f t="shared" si="14"/>
        <v>0</v>
      </c>
      <c r="BF1291" s="164">
        <f t="shared" si="15"/>
        <v>0</v>
      </c>
      <c r="BG1291" s="164">
        <f t="shared" si="16"/>
        <v>0</v>
      </c>
      <c r="BH1291" s="164">
        <f t="shared" si="17"/>
        <v>0</v>
      </c>
      <c r="BI1291" s="164">
        <f t="shared" si="18"/>
        <v>0</v>
      </c>
      <c r="BJ1291" s="18" t="s">
        <v>83</v>
      </c>
      <c r="BK1291" s="164">
        <f t="shared" si="19"/>
        <v>0</v>
      </c>
      <c r="BL1291" s="18" t="s">
        <v>237</v>
      </c>
      <c r="BM1291" s="163" t="s">
        <v>2235</v>
      </c>
    </row>
    <row r="1292" spans="1:65" s="2" customFormat="1" ht="24.2" customHeight="1">
      <c r="A1292" s="33"/>
      <c r="B1292" s="150"/>
      <c r="C1292" s="151" t="s">
        <v>2236</v>
      </c>
      <c r="D1292" s="151" t="s">
        <v>161</v>
      </c>
      <c r="E1292" s="152" t="s">
        <v>2237</v>
      </c>
      <c r="F1292" s="153" t="s">
        <v>2238</v>
      </c>
      <c r="G1292" s="154" t="s">
        <v>325</v>
      </c>
      <c r="H1292" s="155">
        <v>4</v>
      </c>
      <c r="I1292" s="156"/>
      <c r="J1292" s="157">
        <f t="shared" si="10"/>
        <v>0</v>
      </c>
      <c r="K1292" s="158"/>
      <c r="L1292" s="34"/>
      <c r="M1292" s="159" t="s">
        <v>1</v>
      </c>
      <c r="N1292" s="160" t="s">
        <v>41</v>
      </c>
      <c r="O1292" s="59"/>
      <c r="P1292" s="161">
        <f t="shared" si="11"/>
        <v>0</v>
      </c>
      <c r="Q1292" s="161">
        <v>0</v>
      </c>
      <c r="R1292" s="161">
        <f t="shared" si="12"/>
        <v>0</v>
      </c>
      <c r="S1292" s="161">
        <v>0</v>
      </c>
      <c r="T1292" s="162">
        <f t="shared" si="13"/>
        <v>0</v>
      </c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  <c r="AE1292" s="33"/>
      <c r="AR1292" s="163" t="s">
        <v>237</v>
      </c>
      <c r="AT1292" s="163" t="s">
        <v>161</v>
      </c>
      <c r="AU1292" s="163" t="s">
        <v>85</v>
      </c>
      <c r="AY1292" s="18" t="s">
        <v>159</v>
      </c>
      <c r="BE1292" s="164">
        <f t="shared" si="14"/>
        <v>0</v>
      </c>
      <c r="BF1292" s="164">
        <f t="shared" si="15"/>
        <v>0</v>
      </c>
      <c r="BG1292" s="164">
        <f t="shared" si="16"/>
        <v>0</v>
      </c>
      <c r="BH1292" s="164">
        <f t="shared" si="17"/>
        <v>0</v>
      </c>
      <c r="BI1292" s="164">
        <f t="shared" si="18"/>
        <v>0</v>
      </c>
      <c r="BJ1292" s="18" t="s">
        <v>83</v>
      </c>
      <c r="BK1292" s="164">
        <f t="shared" si="19"/>
        <v>0</v>
      </c>
      <c r="BL1292" s="18" t="s">
        <v>237</v>
      </c>
      <c r="BM1292" s="163" t="s">
        <v>2239</v>
      </c>
    </row>
    <row r="1293" spans="1:65" s="2" customFormat="1" ht="24.2" customHeight="1">
      <c r="A1293" s="33"/>
      <c r="B1293" s="150"/>
      <c r="C1293" s="151" t="s">
        <v>2240</v>
      </c>
      <c r="D1293" s="151" t="s">
        <v>161</v>
      </c>
      <c r="E1293" s="152" t="s">
        <v>2241</v>
      </c>
      <c r="F1293" s="153" t="s">
        <v>2242</v>
      </c>
      <c r="G1293" s="154" t="s">
        <v>325</v>
      </c>
      <c r="H1293" s="155">
        <v>6</v>
      </c>
      <c r="I1293" s="156"/>
      <c r="J1293" s="157">
        <f t="shared" si="10"/>
        <v>0</v>
      </c>
      <c r="K1293" s="158"/>
      <c r="L1293" s="34"/>
      <c r="M1293" s="159" t="s">
        <v>1</v>
      </c>
      <c r="N1293" s="160" t="s">
        <v>41</v>
      </c>
      <c r="O1293" s="59"/>
      <c r="P1293" s="161">
        <f t="shared" si="11"/>
        <v>0</v>
      </c>
      <c r="Q1293" s="161">
        <v>0</v>
      </c>
      <c r="R1293" s="161">
        <f t="shared" si="12"/>
        <v>0</v>
      </c>
      <c r="S1293" s="161">
        <v>0</v>
      </c>
      <c r="T1293" s="162">
        <f t="shared" si="13"/>
        <v>0</v>
      </c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33"/>
      <c r="AE1293" s="33"/>
      <c r="AR1293" s="163" t="s">
        <v>237</v>
      </c>
      <c r="AT1293" s="163" t="s">
        <v>161</v>
      </c>
      <c r="AU1293" s="163" t="s">
        <v>85</v>
      </c>
      <c r="AY1293" s="18" t="s">
        <v>159</v>
      </c>
      <c r="BE1293" s="164">
        <f t="shared" si="14"/>
        <v>0</v>
      </c>
      <c r="BF1293" s="164">
        <f t="shared" si="15"/>
        <v>0</v>
      </c>
      <c r="BG1293" s="164">
        <f t="shared" si="16"/>
        <v>0</v>
      </c>
      <c r="BH1293" s="164">
        <f t="shared" si="17"/>
        <v>0</v>
      </c>
      <c r="BI1293" s="164">
        <f t="shared" si="18"/>
        <v>0</v>
      </c>
      <c r="BJ1293" s="18" t="s">
        <v>83</v>
      </c>
      <c r="BK1293" s="164">
        <f t="shared" si="19"/>
        <v>0</v>
      </c>
      <c r="BL1293" s="18" t="s">
        <v>237</v>
      </c>
      <c r="BM1293" s="163" t="s">
        <v>2243</v>
      </c>
    </row>
    <row r="1294" spans="1:65" s="2" customFormat="1" ht="16.5" customHeight="1">
      <c r="A1294" s="33"/>
      <c r="B1294" s="150"/>
      <c r="C1294" s="191" t="s">
        <v>2244</v>
      </c>
      <c r="D1294" s="191" t="s">
        <v>581</v>
      </c>
      <c r="E1294" s="192" t="s">
        <v>2245</v>
      </c>
      <c r="F1294" s="193" t="s">
        <v>2246</v>
      </c>
      <c r="G1294" s="194" t="s">
        <v>190</v>
      </c>
      <c r="H1294" s="195">
        <v>59.96</v>
      </c>
      <c r="I1294" s="196"/>
      <c r="J1294" s="197">
        <f t="shared" si="10"/>
        <v>0</v>
      </c>
      <c r="K1294" s="198"/>
      <c r="L1294" s="199"/>
      <c r="M1294" s="200" t="s">
        <v>1</v>
      </c>
      <c r="N1294" s="201" t="s">
        <v>41</v>
      </c>
      <c r="O1294" s="59"/>
      <c r="P1294" s="161">
        <f t="shared" si="11"/>
        <v>0</v>
      </c>
      <c r="Q1294" s="161">
        <v>0.0008</v>
      </c>
      <c r="R1294" s="161">
        <f t="shared" si="12"/>
        <v>0.047968000000000004</v>
      </c>
      <c r="S1294" s="161">
        <v>0</v>
      </c>
      <c r="T1294" s="162">
        <f t="shared" si="13"/>
        <v>0</v>
      </c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R1294" s="163" t="s">
        <v>327</v>
      </c>
      <c r="AT1294" s="163" t="s">
        <v>581</v>
      </c>
      <c r="AU1294" s="163" t="s">
        <v>85</v>
      </c>
      <c r="AY1294" s="18" t="s">
        <v>159</v>
      </c>
      <c r="BE1294" s="164">
        <f t="shared" si="14"/>
        <v>0</v>
      </c>
      <c r="BF1294" s="164">
        <f t="shared" si="15"/>
        <v>0</v>
      </c>
      <c r="BG1294" s="164">
        <f t="shared" si="16"/>
        <v>0</v>
      </c>
      <c r="BH1294" s="164">
        <f t="shared" si="17"/>
        <v>0</v>
      </c>
      <c r="BI1294" s="164">
        <f t="shared" si="18"/>
        <v>0</v>
      </c>
      <c r="BJ1294" s="18" t="s">
        <v>83</v>
      </c>
      <c r="BK1294" s="164">
        <f t="shared" si="19"/>
        <v>0</v>
      </c>
      <c r="BL1294" s="18" t="s">
        <v>237</v>
      </c>
      <c r="BM1294" s="163" t="s">
        <v>2247</v>
      </c>
    </row>
    <row r="1295" spans="2:51" s="13" customFormat="1" ht="22.5">
      <c r="B1295" s="165"/>
      <c r="D1295" s="166" t="s">
        <v>167</v>
      </c>
      <c r="E1295" s="167" t="s">
        <v>1</v>
      </c>
      <c r="F1295" s="168" t="s">
        <v>2248</v>
      </c>
      <c r="H1295" s="169">
        <v>59.96</v>
      </c>
      <c r="I1295" s="170"/>
      <c r="L1295" s="165"/>
      <c r="M1295" s="171"/>
      <c r="N1295" s="172"/>
      <c r="O1295" s="172"/>
      <c r="P1295" s="172"/>
      <c r="Q1295" s="172"/>
      <c r="R1295" s="172"/>
      <c r="S1295" s="172"/>
      <c r="T1295" s="173"/>
      <c r="AT1295" s="167" t="s">
        <v>167</v>
      </c>
      <c r="AU1295" s="167" t="s">
        <v>85</v>
      </c>
      <c r="AV1295" s="13" t="s">
        <v>85</v>
      </c>
      <c r="AW1295" s="13" t="s">
        <v>32</v>
      </c>
      <c r="AX1295" s="13" t="s">
        <v>83</v>
      </c>
      <c r="AY1295" s="167" t="s">
        <v>159</v>
      </c>
    </row>
    <row r="1296" spans="1:65" s="2" customFormat="1" ht="16.5" customHeight="1">
      <c r="A1296" s="33"/>
      <c r="B1296" s="150"/>
      <c r="C1296" s="191" t="s">
        <v>2249</v>
      </c>
      <c r="D1296" s="191" t="s">
        <v>581</v>
      </c>
      <c r="E1296" s="192" t="s">
        <v>2250</v>
      </c>
      <c r="F1296" s="193" t="s">
        <v>2251</v>
      </c>
      <c r="G1296" s="194" t="s">
        <v>190</v>
      </c>
      <c r="H1296" s="195">
        <v>0.74</v>
      </c>
      <c r="I1296" s="196"/>
      <c r="J1296" s="197">
        <f>ROUND(I1296*H1296,2)</f>
        <v>0</v>
      </c>
      <c r="K1296" s="198"/>
      <c r="L1296" s="199"/>
      <c r="M1296" s="200" t="s">
        <v>1</v>
      </c>
      <c r="N1296" s="201" t="s">
        <v>41</v>
      </c>
      <c r="O1296" s="59"/>
      <c r="P1296" s="161">
        <f>O1296*H1296</f>
        <v>0</v>
      </c>
      <c r="Q1296" s="161">
        <v>0.001</v>
      </c>
      <c r="R1296" s="161">
        <f>Q1296*H1296</f>
        <v>0.00074</v>
      </c>
      <c r="S1296" s="161">
        <v>0</v>
      </c>
      <c r="T1296" s="162">
        <f>S1296*H1296</f>
        <v>0</v>
      </c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R1296" s="163" t="s">
        <v>327</v>
      </c>
      <c r="AT1296" s="163" t="s">
        <v>581</v>
      </c>
      <c r="AU1296" s="163" t="s">
        <v>85</v>
      </c>
      <c r="AY1296" s="18" t="s">
        <v>159</v>
      </c>
      <c r="BE1296" s="164">
        <f>IF(N1296="základní",J1296,0)</f>
        <v>0</v>
      </c>
      <c r="BF1296" s="164">
        <f>IF(N1296="snížená",J1296,0)</f>
        <v>0</v>
      </c>
      <c r="BG1296" s="164">
        <f>IF(N1296="zákl. přenesená",J1296,0)</f>
        <v>0</v>
      </c>
      <c r="BH1296" s="164">
        <f>IF(N1296="sníž. přenesená",J1296,0)</f>
        <v>0</v>
      </c>
      <c r="BI1296" s="164">
        <f>IF(N1296="nulová",J1296,0)</f>
        <v>0</v>
      </c>
      <c r="BJ1296" s="18" t="s">
        <v>83</v>
      </c>
      <c r="BK1296" s="164">
        <f>ROUND(I1296*H1296,2)</f>
        <v>0</v>
      </c>
      <c r="BL1296" s="18" t="s">
        <v>237</v>
      </c>
      <c r="BM1296" s="163" t="s">
        <v>2252</v>
      </c>
    </row>
    <row r="1297" spans="2:51" s="13" customFormat="1" ht="11.25">
      <c r="B1297" s="165"/>
      <c r="D1297" s="166" t="s">
        <v>167</v>
      </c>
      <c r="E1297" s="167" t="s">
        <v>1</v>
      </c>
      <c r="F1297" s="168" t="s">
        <v>2253</v>
      </c>
      <c r="H1297" s="169">
        <v>0.74</v>
      </c>
      <c r="I1297" s="170"/>
      <c r="L1297" s="165"/>
      <c r="M1297" s="171"/>
      <c r="N1297" s="172"/>
      <c r="O1297" s="172"/>
      <c r="P1297" s="172"/>
      <c r="Q1297" s="172"/>
      <c r="R1297" s="172"/>
      <c r="S1297" s="172"/>
      <c r="T1297" s="173"/>
      <c r="AT1297" s="167" t="s">
        <v>167</v>
      </c>
      <c r="AU1297" s="167" t="s">
        <v>85</v>
      </c>
      <c r="AV1297" s="13" t="s">
        <v>85</v>
      </c>
      <c r="AW1297" s="13" t="s">
        <v>32</v>
      </c>
      <c r="AX1297" s="13" t="s">
        <v>83</v>
      </c>
      <c r="AY1297" s="167" t="s">
        <v>159</v>
      </c>
    </row>
    <row r="1298" spans="1:65" s="2" customFormat="1" ht="24.2" customHeight="1">
      <c r="A1298" s="33"/>
      <c r="B1298" s="150"/>
      <c r="C1298" s="151" t="s">
        <v>2254</v>
      </c>
      <c r="D1298" s="151" t="s">
        <v>161</v>
      </c>
      <c r="E1298" s="152" t="s">
        <v>2255</v>
      </c>
      <c r="F1298" s="153" t="s">
        <v>2256</v>
      </c>
      <c r="G1298" s="154" t="s">
        <v>325</v>
      </c>
      <c r="H1298" s="155">
        <v>2</v>
      </c>
      <c r="I1298" s="156"/>
      <c r="J1298" s="157">
        <f>ROUND(I1298*H1298,2)</f>
        <v>0</v>
      </c>
      <c r="K1298" s="158"/>
      <c r="L1298" s="34"/>
      <c r="M1298" s="159" t="s">
        <v>1</v>
      </c>
      <c r="N1298" s="160" t="s">
        <v>41</v>
      </c>
      <c r="O1298" s="59"/>
      <c r="P1298" s="161">
        <f>O1298*H1298</f>
        <v>0</v>
      </c>
      <c r="Q1298" s="161">
        <v>0</v>
      </c>
      <c r="R1298" s="161">
        <f>Q1298*H1298</f>
        <v>0</v>
      </c>
      <c r="S1298" s="161">
        <v>0</v>
      </c>
      <c r="T1298" s="162">
        <f>S1298*H1298</f>
        <v>0</v>
      </c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33"/>
      <c r="AE1298" s="33"/>
      <c r="AR1298" s="163" t="s">
        <v>237</v>
      </c>
      <c r="AT1298" s="163" t="s">
        <v>161</v>
      </c>
      <c r="AU1298" s="163" t="s">
        <v>85</v>
      </c>
      <c r="AY1298" s="18" t="s">
        <v>159</v>
      </c>
      <c r="BE1298" s="164">
        <f>IF(N1298="základní",J1298,0)</f>
        <v>0</v>
      </c>
      <c r="BF1298" s="164">
        <f>IF(N1298="snížená",J1298,0)</f>
        <v>0</v>
      </c>
      <c r="BG1298" s="164">
        <f>IF(N1298="zákl. přenesená",J1298,0)</f>
        <v>0</v>
      </c>
      <c r="BH1298" s="164">
        <f>IF(N1298="sníž. přenesená",J1298,0)</f>
        <v>0</v>
      </c>
      <c r="BI1298" s="164">
        <f>IF(N1298="nulová",J1298,0)</f>
        <v>0</v>
      </c>
      <c r="BJ1298" s="18" t="s">
        <v>83</v>
      </c>
      <c r="BK1298" s="164">
        <f>ROUND(I1298*H1298,2)</f>
        <v>0</v>
      </c>
      <c r="BL1298" s="18" t="s">
        <v>237</v>
      </c>
      <c r="BM1298" s="163" t="s">
        <v>2257</v>
      </c>
    </row>
    <row r="1299" spans="1:65" s="2" customFormat="1" ht="16.5" customHeight="1">
      <c r="A1299" s="33"/>
      <c r="B1299" s="150"/>
      <c r="C1299" s="191" t="s">
        <v>2258</v>
      </c>
      <c r="D1299" s="191" t="s">
        <v>581</v>
      </c>
      <c r="E1299" s="192" t="s">
        <v>2259</v>
      </c>
      <c r="F1299" s="193" t="s">
        <v>2260</v>
      </c>
      <c r="G1299" s="194" t="s">
        <v>190</v>
      </c>
      <c r="H1299" s="195">
        <v>1.845</v>
      </c>
      <c r="I1299" s="196"/>
      <c r="J1299" s="197">
        <f>ROUND(I1299*H1299,2)</f>
        <v>0</v>
      </c>
      <c r="K1299" s="198"/>
      <c r="L1299" s="199"/>
      <c r="M1299" s="200" t="s">
        <v>1</v>
      </c>
      <c r="N1299" s="201" t="s">
        <v>41</v>
      </c>
      <c r="O1299" s="59"/>
      <c r="P1299" s="161">
        <f>O1299*H1299</f>
        <v>0</v>
      </c>
      <c r="Q1299" s="161">
        <v>0.0024</v>
      </c>
      <c r="R1299" s="161">
        <f>Q1299*H1299</f>
        <v>0.004428</v>
      </c>
      <c r="S1299" s="161">
        <v>0</v>
      </c>
      <c r="T1299" s="162">
        <f>S1299*H1299</f>
        <v>0</v>
      </c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  <c r="AE1299" s="33"/>
      <c r="AR1299" s="163" t="s">
        <v>327</v>
      </c>
      <c r="AT1299" s="163" t="s">
        <v>581</v>
      </c>
      <c r="AU1299" s="163" t="s">
        <v>85</v>
      </c>
      <c r="AY1299" s="18" t="s">
        <v>159</v>
      </c>
      <c r="BE1299" s="164">
        <f>IF(N1299="základní",J1299,0)</f>
        <v>0</v>
      </c>
      <c r="BF1299" s="164">
        <f>IF(N1299="snížená",J1299,0)</f>
        <v>0</v>
      </c>
      <c r="BG1299" s="164">
        <f>IF(N1299="zákl. přenesená",J1299,0)</f>
        <v>0</v>
      </c>
      <c r="BH1299" s="164">
        <f>IF(N1299="sníž. přenesená",J1299,0)</f>
        <v>0</v>
      </c>
      <c r="BI1299" s="164">
        <f>IF(N1299="nulová",J1299,0)</f>
        <v>0</v>
      </c>
      <c r="BJ1299" s="18" t="s">
        <v>83</v>
      </c>
      <c r="BK1299" s="164">
        <f>ROUND(I1299*H1299,2)</f>
        <v>0</v>
      </c>
      <c r="BL1299" s="18" t="s">
        <v>237</v>
      </c>
      <c r="BM1299" s="163" t="s">
        <v>2261</v>
      </c>
    </row>
    <row r="1300" spans="2:51" s="13" customFormat="1" ht="11.25">
      <c r="B1300" s="165"/>
      <c r="D1300" s="166" t="s">
        <v>167</v>
      </c>
      <c r="E1300" s="167" t="s">
        <v>1</v>
      </c>
      <c r="F1300" s="168" t="s">
        <v>2262</v>
      </c>
      <c r="H1300" s="169">
        <v>1.845</v>
      </c>
      <c r="I1300" s="170"/>
      <c r="L1300" s="165"/>
      <c r="M1300" s="171"/>
      <c r="N1300" s="172"/>
      <c r="O1300" s="172"/>
      <c r="P1300" s="172"/>
      <c r="Q1300" s="172"/>
      <c r="R1300" s="172"/>
      <c r="S1300" s="172"/>
      <c r="T1300" s="173"/>
      <c r="AT1300" s="167" t="s">
        <v>167</v>
      </c>
      <c r="AU1300" s="167" t="s">
        <v>85</v>
      </c>
      <c r="AV1300" s="13" t="s">
        <v>85</v>
      </c>
      <c r="AW1300" s="13" t="s">
        <v>32</v>
      </c>
      <c r="AX1300" s="13" t="s">
        <v>83</v>
      </c>
      <c r="AY1300" s="167" t="s">
        <v>159</v>
      </c>
    </row>
    <row r="1301" spans="1:65" s="2" customFormat="1" ht="24.2" customHeight="1">
      <c r="A1301" s="33"/>
      <c r="B1301" s="150"/>
      <c r="C1301" s="151" t="s">
        <v>2263</v>
      </c>
      <c r="D1301" s="151" t="s">
        <v>161</v>
      </c>
      <c r="E1301" s="152" t="s">
        <v>2264</v>
      </c>
      <c r="F1301" s="153" t="s">
        <v>2265</v>
      </c>
      <c r="G1301" s="154" t="s">
        <v>204</v>
      </c>
      <c r="H1301" s="155">
        <v>3.249</v>
      </c>
      <c r="I1301" s="156"/>
      <c r="J1301" s="157">
        <f>ROUND(I1301*H1301,2)</f>
        <v>0</v>
      </c>
      <c r="K1301" s="158"/>
      <c r="L1301" s="34"/>
      <c r="M1301" s="159" t="s">
        <v>1</v>
      </c>
      <c r="N1301" s="160" t="s">
        <v>41</v>
      </c>
      <c r="O1301" s="59"/>
      <c r="P1301" s="161">
        <f>O1301*H1301</f>
        <v>0</v>
      </c>
      <c r="Q1301" s="161">
        <v>0</v>
      </c>
      <c r="R1301" s="161">
        <f>Q1301*H1301</f>
        <v>0</v>
      </c>
      <c r="S1301" s="161">
        <v>0</v>
      </c>
      <c r="T1301" s="162">
        <f>S1301*H1301</f>
        <v>0</v>
      </c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R1301" s="163" t="s">
        <v>237</v>
      </c>
      <c r="AT1301" s="163" t="s">
        <v>161</v>
      </c>
      <c r="AU1301" s="163" t="s">
        <v>85</v>
      </c>
      <c r="AY1301" s="18" t="s">
        <v>159</v>
      </c>
      <c r="BE1301" s="164">
        <f>IF(N1301="základní",J1301,0)</f>
        <v>0</v>
      </c>
      <c r="BF1301" s="164">
        <f>IF(N1301="snížená",J1301,0)</f>
        <v>0</v>
      </c>
      <c r="BG1301" s="164">
        <f>IF(N1301="zákl. přenesená",J1301,0)</f>
        <v>0</v>
      </c>
      <c r="BH1301" s="164">
        <f>IF(N1301="sníž. přenesená",J1301,0)</f>
        <v>0</v>
      </c>
      <c r="BI1301" s="164">
        <f>IF(N1301="nulová",J1301,0)</f>
        <v>0</v>
      </c>
      <c r="BJ1301" s="18" t="s">
        <v>83</v>
      </c>
      <c r="BK1301" s="164">
        <f>ROUND(I1301*H1301,2)</f>
        <v>0</v>
      </c>
      <c r="BL1301" s="18" t="s">
        <v>237</v>
      </c>
      <c r="BM1301" s="163" t="s">
        <v>2266</v>
      </c>
    </row>
    <row r="1302" spans="2:63" s="12" customFormat="1" ht="22.9" customHeight="1">
      <c r="B1302" s="137"/>
      <c r="D1302" s="138" t="s">
        <v>75</v>
      </c>
      <c r="E1302" s="148" t="s">
        <v>503</v>
      </c>
      <c r="F1302" s="148" t="s">
        <v>504</v>
      </c>
      <c r="I1302" s="140"/>
      <c r="J1302" s="149">
        <f>BK1302</f>
        <v>0</v>
      </c>
      <c r="L1302" s="137"/>
      <c r="M1302" s="142"/>
      <c r="N1302" s="143"/>
      <c r="O1302" s="143"/>
      <c r="P1302" s="144">
        <f>SUM(P1303:P1461)</f>
        <v>0</v>
      </c>
      <c r="Q1302" s="143"/>
      <c r="R1302" s="144">
        <f>SUM(R1303:R1461)</f>
        <v>2.84191414</v>
      </c>
      <c r="S1302" s="143"/>
      <c r="T1302" s="145">
        <f>SUM(T1303:T1461)</f>
        <v>0</v>
      </c>
      <c r="AR1302" s="138" t="s">
        <v>85</v>
      </c>
      <c r="AT1302" s="146" t="s">
        <v>75</v>
      </c>
      <c r="AU1302" s="146" t="s">
        <v>83</v>
      </c>
      <c r="AY1302" s="138" t="s">
        <v>159</v>
      </c>
      <c r="BK1302" s="147">
        <f>SUM(BK1303:BK1461)</f>
        <v>0</v>
      </c>
    </row>
    <row r="1303" spans="1:65" s="2" customFormat="1" ht="16.5" customHeight="1">
      <c r="A1303" s="33"/>
      <c r="B1303" s="150"/>
      <c r="C1303" s="151" t="s">
        <v>2267</v>
      </c>
      <c r="D1303" s="151" t="s">
        <v>161</v>
      </c>
      <c r="E1303" s="152" t="s">
        <v>506</v>
      </c>
      <c r="F1303" s="153" t="s">
        <v>2268</v>
      </c>
      <c r="G1303" s="154" t="s">
        <v>190</v>
      </c>
      <c r="H1303" s="155">
        <v>50.6</v>
      </c>
      <c r="I1303" s="156"/>
      <c r="J1303" s="157">
        <f>ROUND(I1303*H1303,2)</f>
        <v>0</v>
      </c>
      <c r="K1303" s="158"/>
      <c r="L1303" s="34"/>
      <c r="M1303" s="159" t="s">
        <v>1</v>
      </c>
      <c r="N1303" s="160" t="s">
        <v>41</v>
      </c>
      <c r="O1303" s="59"/>
      <c r="P1303" s="161">
        <f>O1303*H1303</f>
        <v>0</v>
      </c>
      <c r="Q1303" s="161">
        <v>0</v>
      </c>
      <c r="R1303" s="161">
        <f>Q1303*H1303</f>
        <v>0</v>
      </c>
      <c r="S1303" s="161">
        <v>0</v>
      </c>
      <c r="T1303" s="162">
        <f>S1303*H1303</f>
        <v>0</v>
      </c>
      <c r="U1303" s="33"/>
      <c r="V1303" s="33"/>
      <c r="W1303" s="33"/>
      <c r="X1303" s="33"/>
      <c r="Y1303" s="33"/>
      <c r="Z1303" s="33"/>
      <c r="AA1303" s="33"/>
      <c r="AB1303" s="33"/>
      <c r="AC1303" s="33"/>
      <c r="AD1303" s="33"/>
      <c r="AE1303" s="33"/>
      <c r="AR1303" s="163" t="s">
        <v>237</v>
      </c>
      <c r="AT1303" s="163" t="s">
        <v>161</v>
      </c>
      <c r="AU1303" s="163" t="s">
        <v>85</v>
      </c>
      <c r="AY1303" s="18" t="s">
        <v>159</v>
      </c>
      <c r="BE1303" s="164">
        <f>IF(N1303="základní",J1303,0)</f>
        <v>0</v>
      </c>
      <c r="BF1303" s="164">
        <f>IF(N1303="snížená",J1303,0)</f>
        <v>0</v>
      </c>
      <c r="BG1303" s="164">
        <f>IF(N1303="zákl. přenesená",J1303,0)</f>
        <v>0</v>
      </c>
      <c r="BH1303" s="164">
        <f>IF(N1303="sníž. přenesená",J1303,0)</f>
        <v>0</v>
      </c>
      <c r="BI1303" s="164">
        <f>IF(N1303="nulová",J1303,0)</f>
        <v>0</v>
      </c>
      <c r="BJ1303" s="18" t="s">
        <v>83</v>
      </c>
      <c r="BK1303" s="164">
        <f>ROUND(I1303*H1303,2)</f>
        <v>0</v>
      </c>
      <c r="BL1303" s="18" t="s">
        <v>237</v>
      </c>
      <c r="BM1303" s="163" t="s">
        <v>2269</v>
      </c>
    </row>
    <row r="1304" spans="1:47" s="2" customFormat="1" ht="117">
      <c r="A1304" s="33"/>
      <c r="B1304" s="34"/>
      <c r="C1304" s="33"/>
      <c r="D1304" s="166" t="s">
        <v>447</v>
      </c>
      <c r="E1304" s="33"/>
      <c r="F1304" s="182" t="s">
        <v>2270</v>
      </c>
      <c r="G1304" s="33"/>
      <c r="H1304" s="33"/>
      <c r="I1304" s="183"/>
      <c r="J1304" s="33"/>
      <c r="K1304" s="33"/>
      <c r="L1304" s="34"/>
      <c r="M1304" s="184"/>
      <c r="N1304" s="185"/>
      <c r="O1304" s="59"/>
      <c r="P1304" s="59"/>
      <c r="Q1304" s="59"/>
      <c r="R1304" s="59"/>
      <c r="S1304" s="59"/>
      <c r="T1304" s="60"/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  <c r="AE1304" s="33"/>
      <c r="AT1304" s="18" t="s">
        <v>447</v>
      </c>
      <c r="AU1304" s="18" t="s">
        <v>85</v>
      </c>
    </row>
    <row r="1305" spans="2:51" s="13" customFormat="1" ht="22.5">
      <c r="B1305" s="165"/>
      <c r="D1305" s="166" t="s">
        <v>167</v>
      </c>
      <c r="E1305" s="167" t="s">
        <v>1</v>
      </c>
      <c r="F1305" s="168" t="s">
        <v>2271</v>
      </c>
      <c r="H1305" s="169">
        <v>23.57</v>
      </c>
      <c r="I1305" s="170"/>
      <c r="L1305" s="165"/>
      <c r="M1305" s="171"/>
      <c r="N1305" s="172"/>
      <c r="O1305" s="172"/>
      <c r="P1305" s="172"/>
      <c r="Q1305" s="172"/>
      <c r="R1305" s="172"/>
      <c r="S1305" s="172"/>
      <c r="T1305" s="173"/>
      <c r="AT1305" s="167" t="s">
        <v>167</v>
      </c>
      <c r="AU1305" s="167" t="s">
        <v>85</v>
      </c>
      <c r="AV1305" s="13" t="s">
        <v>85</v>
      </c>
      <c r="AW1305" s="13" t="s">
        <v>32</v>
      </c>
      <c r="AX1305" s="13" t="s">
        <v>76</v>
      </c>
      <c r="AY1305" s="167" t="s">
        <v>159</v>
      </c>
    </row>
    <row r="1306" spans="2:51" s="13" customFormat="1" ht="11.25">
      <c r="B1306" s="165"/>
      <c r="D1306" s="166" t="s">
        <v>167</v>
      </c>
      <c r="E1306" s="167" t="s">
        <v>1</v>
      </c>
      <c r="F1306" s="168" t="s">
        <v>2272</v>
      </c>
      <c r="H1306" s="169">
        <v>13.76</v>
      </c>
      <c r="I1306" s="170"/>
      <c r="L1306" s="165"/>
      <c r="M1306" s="171"/>
      <c r="N1306" s="172"/>
      <c r="O1306" s="172"/>
      <c r="P1306" s="172"/>
      <c r="Q1306" s="172"/>
      <c r="R1306" s="172"/>
      <c r="S1306" s="172"/>
      <c r="T1306" s="173"/>
      <c r="AT1306" s="167" t="s">
        <v>167</v>
      </c>
      <c r="AU1306" s="167" t="s">
        <v>85</v>
      </c>
      <c r="AV1306" s="13" t="s">
        <v>85</v>
      </c>
      <c r="AW1306" s="13" t="s">
        <v>32</v>
      </c>
      <c r="AX1306" s="13" t="s">
        <v>76</v>
      </c>
      <c r="AY1306" s="167" t="s">
        <v>159</v>
      </c>
    </row>
    <row r="1307" spans="2:51" s="13" customFormat="1" ht="11.25">
      <c r="B1307" s="165"/>
      <c r="D1307" s="166" t="s">
        <v>167</v>
      </c>
      <c r="E1307" s="167" t="s">
        <v>1</v>
      </c>
      <c r="F1307" s="168" t="s">
        <v>2273</v>
      </c>
      <c r="H1307" s="169">
        <v>12.62</v>
      </c>
      <c r="I1307" s="170"/>
      <c r="L1307" s="165"/>
      <c r="M1307" s="171"/>
      <c r="N1307" s="172"/>
      <c r="O1307" s="172"/>
      <c r="P1307" s="172"/>
      <c r="Q1307" s="172"/>
      <c r="R1307" s="172"/>
      <c r="S1307" s="172"/>
      <c r="T1307" s="173"/>
      <c r="AT1307" s="167" t="s">
        <v>167</v>
      </c>
      <c r="AU1307" s="167" t="s">
        <v>85</v>
      </c>
      <c r="AV1307" s="13" t="s">
        <v>85</v>
      </c>
      <c r="AW1307" s="13" t="s">
        <v>32</v>
      </c>
      <c r="AX1307" s="13" t="s">
        <v>76</v>
      </c>
      <c r="AY1307" s="167" t="s">
        <v>159</v>
      </c>
    </row>
    <row r="1308" spans="2:51" s="13" customFormat="1" ht="11.25">
      <c r="B1308" s="165"/>
      <c r="D1308" s="166" t="s">
        <v>167</v>
      </c>
      <c r="E1308" s="167" t="s">
        <v>1</v>
      </c>
      <c r="F1308" s="168" t="s">
        <v>2274</v>
      </c>
      <c r="H1308" s="169">
        <v>0.65</v>
      </c>
      <c r="I1308" s="170"/>
      <c r="L1308" s="165"/>
      <c r="M1308" s="171"/>
      <c r="N1308" s="172"/>
      <c r="O1308" s="172"/>
      <c r="P1308" s="172"/>
      <c r="Q1308" s="172"/>
      <c r="R1308" s="172"/>
      <c r="S1308" s="172"/>
      <c r="T1308" s="173"/>
      <c r="AT1308" s="167" t="s">
        <v>167</v>
      </c>
      <c r="AU1308" s="167" t="s">
        <v>85</v>
      </c>
      <c r="AV1308" s="13" t="s">
        <v>85</v>
      </c>
      <c r="AW1308" s="13" t="s">
        <v>32</v>
      </c>
      <c r="AX1308" s="13" t="s">
        <v>76</v>
      </c>
      <c r="AY1308" s="167" t="s">
        <v>159</v>
      </c>
    </row>
    <row r="1309" spans="2:51" s="14" customFormat="1" ht="11.25">
      <c r="B1309" s="174"/>
      <c r="D1309" s="166" t="s">
        <v>167</v>
      </c>
      <c r="E1309" s="175" t="s">
        <v>1</v>
      </c>
      <c r="F1309" s="176" t="s">
        <v>227</v>
      </c>
      <c r="H1309" s="177">
        <v>50.599999999999994</v>
      </c>
      <c r="I1309" s="178"/>
      <c r="L1309" s="174"/>
      <c r="M1309" s="179"/>
      <c r="N1309" s="180"/>
      <c r="O1309" s="180"/>
      <c r="P1309" s="180"/>
      <c r="Q1309" s="180"/>
      <c r="R1309" s="180"/>
      <c r="S1309" s="180"/>
      <c r="T1309" s="181"/>
      <c r="AT1309" s="175" t="s">
        <v>167</v>
      </c>
      <c r="AU1309" s="175" t="s">
        <v>85</v>
      </c>
      <c r="AV1309" s="14" t="s">
        <v>165</v>
      </c>
      <c r="AW1309" s="14" t="s">
        <v>32</v>
      </c>
      <c r="AX1309" s="14" t="s">
        <v>83</v>
      </c>
      <c r="AY1309" s="175" t="s">
        <v>159</v>
      </c>
    </row>
    <row r="1310" spans="1:65" s="2" customFormat="1" ht="16.5" customHeight="1">
      <c r="A1310" s="33"/>
      <c r="B1310" s="150"/>
      <c r="C1310" s="151" t="s">
        <v>2275</v>
      </c>
      <c r="D1310" s="151" t="s">
        <v>161</v>
      </c>
      <c r="E1310" s="152" t="s">
        <v>2276</v>
      </c>
      <c r="F1310" s="153" t="s">
        <v>2277</v>
      </c>
      <c r="G1310" s="154" t="s">
        <v>325</v>
      </c>
      <c r="H1310" s="155">
        <v>48</v>
      </c>
      <c r="I1310" s="156"/>
      <c r="J1310" s="157">
        <f>ROUND(I1310*H1310,2)</f>
        <v>0</v>
      </c>
      <c r="K1310" s="158"/>
      <c r="L1310" s="34"/>
      <c r="M1310" s="159" t="s">
        <v>1</v>
      </c>
      <c r="N1310" s="160" t="s">
        <v>41</v>
      </c>
      <c r="O1310" s="59"/>
      <c r="P1310" s="161">
        <f>O1310*H1310</f>
        <v>0</v>
      </c>
      <c r="Q1310" s="161">
        <v>0</v>
      </c>
      <c r="R1310" s="161">
        <f>Q1310*H1310</f>
        <v>0</v>
      </c>
      <c r="S1310" s="161">
        <v>0</v>
      </c>
      <c r="T1310" s="162">
        <f>S1310*H1310</f>
        <v>0</v>
      </c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R1310" s="163" t="s">
        <v>237</v>
      </c>
      <c r="AT1310" s="163" t="s">
        <v>161</v>
      </c>
      <c r="AU1310" s="163" t="s">
        <v>85</v>
      </c>
      <c r="AY1310" s="18" t="s">
        <v>159</v>
      </c>
      <c r="BE1310" s="164">
        <f>IF(N1310="základní",J1310,0)</f>
        <v>0</v>
      </c>
      <c r="BF1310" s="164">
        <f>IF(N1310="snížená",J1310,0)</f>
        <v>0</v>
      </c>
      <c r="BG1310" s="164">
        <f>IF(N1310="zákl. přenesená",J1310,0)</f>
        <v>0</v>
      </c>
      <c r="BH1310" s="164">
        <f>IF(N1310="sníž. přenesená",J1310,0)</f>
        <v>0</v>
      </c>
      <c r="BI1310" s="164">
        <f>IF(N1310="nulová",J1310,0)</f>
        <v>0</v>
      </c>
      <c r="BJ1310" s="18" t="s">
        <v>83</v>
      </c>
      <c r="BK1310" s="164">
        <f>ROUND(I1310*H1310,2)</f>
        <v>0</v>
      </c>
      <c r="BL1310" s="18" t="s">
        <v>237</v>
      </c>
      <c r="BM1310" s="163" t="s">
        <v>2278</v>
      </c>
    </row>
    <row r="1311" spans="1:47" s="2" customFormat="1" ht="126.75">
      <c r="A1311" s="33"/>
      <c r="B1311" s="34"/>
      <c r="C1311" s="33"/>
      <c r="D1311" s="166" t="s">
        <v>447</v>
      </c>
      <c r="E1311" s="33"/>
      <c r="F1311" s="182" t="s">
        <v>2279</v>
      </c>
      <c r="G1311" s="33"/>
      <c r="H1311" s="33"/>
      <c r="I1311" s="183"/>
      <c r="J1311" s="33"/>
      <c r="K1311" s="33"/>
      <c r="L1311" s="34"/>
      <c r="M1311" s="184"/>
      <c r="N1311" s="185"/>
      <c r="O1311" s="59"/>
      <c r="P1311" s="59"/>
      <c r="Q1311" s="59"/>
      <c r="R1311" s="59"/>
      <c r="S1311" s="59"/>
      <c r="T1311" s="60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  <c r="AE1311" s="33"/>
      <c r="AT1311" s="18" t="s">
        <v>447</v>
      </c>
      <c r="AU1311" s="18" t="s">
        <v>85</v>
      </c>
    </row>
    <row r="1312" spans="2:51" s="13" customFormat="1" ht="11.25">
      <c r="B1312" s="165"/>
      <c r="D1312" s="166" t="s">
        <v>167</v>
      </c>
      <c r="E1312" s="167" t="s">
        <v>1</v>
      </c>
      <c r="F1312" s="168" t="s">
        <v>2280</v>
      </c>
      <c r="H1312" s="169">
        <v>43</v>
      </c>
      <c r="I1312" s="170"/>
      <c r="L1312" s="165"/>
      <c r="M1312" s="171"/>
      <c r="N1312" s="172"/>
      <c r="O1312" s="172"/>
      <c r="P1312" s="172"/>
      <c r="Q1312" s="172"/>
      <c r="R1312" s="172"/>
      <c r="S1312" s="172"/>
      <c r="T1312" s="173"/>
      <c r="AT1312" s="167" t="s">
        <v>167</v>
      </c>
      <c r="AU1312" s="167" t="s">
        <v>85</v>
      </c>
      <c r="AV1312" s="13" t="s">
        <v>85</v>
      </c>
      <c r="AW1312" s="13" t="s">
        <v>32</v>
      </c>
      <c r="AX1312" s="13" t="s">
        <v>76</v>
      </c>
      <c r="AY1312" s="167" t="s">
        <v>159</v>
      </c>
    </row>
    <row r="1313" spans="2:51" s="13" customFormat="1" ht="11.25">
      <c r="B1313" s="165"/>
      <c r="D1313" s="166" t="s">
        <v>167</v>
      </c>
      <c r="E1313" s="167" t="s">
        <v>1</v>
      </c>
      <c r="F1313" s="168" t="s">
        <v>331</v>
      </c>
      <c r="H1313" s="169">
        <v>5</v>
      </c>
      <c r="I1313" s="170"/>
      <c r="L1313" s="165"/>
      <c r="M1313" s="171"/>
      <c r="N1313" s="172"/>
      <c r="O1313" s="172"/>
      <c r="P1313" s="172"/>
      <c r="Q1313" s="172"/>
      <c r="R1313" s="172"/>
      <c r="S1313" s="172"/>
      <c r="T1313" s="173"/>
      <c r="AT1313" s="167" t="s">
        <v>167</v>
      </c>
      <c r="AU1313" s="167" t="s">
        <v>85</v>
      </c>
      <c r="AV1313" s="13" t="s">
        <v>85</v>
      </c>
      <c r="AW1313" s="13" t="s">
        <v>32</v>
      </c>
      <c r="AX1313" s="13" t="s">
        <v>76</v>
      </c>
      <c r="AY1313" s="167" t="s">
        <v>159</v>
      </c>
    </row>
    <row r="1314" spans="2:51" s="14" customFormat="1" ht="11.25">
      <c r="B1314" s="174"/>
      <c r="D1314" s="166" t="s">
        <v>167</v>
      </c>
      <c r="E1314" s="175" t="s">
        <v>1</v>
      </c>
      <c r="F1314" s="176" t="s">
        <v>227</v>
      </c>
      <c r="H1314" s="177">
        <v>48</v>
      </c>
      <c r="I1314" s="178"/>
      <c r="L1314" s="174"/>
      <c r="M1314" s="179"/>
      <c r="N1314" s="180"/>
      <c r="O1314" s="180"/>
      <c r="P1314" s="180"/>
      <c r="Q1314" s="180"/>
      <c r="R1314" s="180"/>
      <c r="S1314" s="180"/>
      <c r="T1314" s="181"/>
      <c r="AT1314" s="175" t="s">
        <v>167</v>
      </c>
      <c r="AU1314" s="175" t="s">
        <v>85</v>
      </c>
      <c r="AV1314" s="14" t="s">
        <v>165</v>
      </c>
      <c r="AW1314" s="14" t="s">
        <v>32</v>
      </c>
      <c r="AX1314" s="14" t="s">
        <v>83</v>
      </c>
      <c r="AY1314" s="175" t="s">
        <v>159</v>
      </c>
    </row>
    <row r="1315" spans="1:65" s="2" customFormat="1" ht="21.75" customHeight="1">
      <c r="A1315" s="33"/>
      <c r="B1315" s="150"/>
      <c r="C1315" s="151" t="s">
        <v>2281</v>
      </c>
      <c r="D1315" s="151" t="s">
        <v>161</v>
      </c>
      <c r="E1315" s="152" t="s">
        <v>2282</v>
      </c>
      <c r="F1315" s="153" t="s">
        <v>2283</v>
      </c>
      <c r="G1315" s="154" t="s">
        <v>214</v>
      </c>
      <c r="H1315" s="155">
        <v>1</v>
      </c>
      <c r="I1315" s="156"/>
      <c r="J1315" s="157">
        <f>ROUND(I1315*H1315,2)</f>
        <v>0</v>
      </c>
      <c r="K1315" s="158"/>
      <c r="L1315" s="34"/>
      <c r="M1315" s="159" t="s">
        <v>1</v>
      </c>
      <c r="N1315" s="160" t="s">
        <v>41</v>
      </c>
      <c r="O1315" s="59"/>
      <c r="P1315" s="161">
        <f>O1315*H1315</f>
        <v>0</v>
      </c>
      <c r="Q1315" s="161">
        <v>0</v>
      </c>
      <c r="R1315" s="161">
        <f>Q1315*H1315</f>
        <v>0</v>
      </c>
      <c r="S1315" s="161">
        <v>0</v>
      </c>
      <c r="T1315" s="162">
        <f>S1315*H1315</f>
        <v>0</v>
      </c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R1315" s="163" t="s">
        <v>237</v>
      </c>
      <c r="AT1315" s="163" t="s">
        <v>161</v>
      </c>
      <c r="AU1315" s="163" t="s">
        <v>85</v>
      </c>
      <c r="AY1315" s="18" t="s">
        <v>159</v>
      </c>
      <c r="BE1315" s="164">
        <f>IF(N1315="základní",J1315,0)</f>
        <v>0</v>
      </c>
      <c r="BF1315" s="164">
        <f>IF(N1315="snížená",J1315,0)</f>
        <v>0</v>
      </c>
      <c r="BG1315" s="164">
        <f>IF(N1315="zákl. přenesená",J1315,0)</f>
        <v>0</v>
      </c>
      <c r="BH1315" s="164">
        <f>IF(N1315="sníž. přenesená",J1315,0)</f>
        <v>0</v>
      </c>
      <c r="BI1315" s="164">
        <f>IF(N1315="nulová",J1315,0)</f>
        <v>0</v>
      </c>
      <c r="BJ1315" s="18" t="s">
        <v>83</v>
      </c>
      <c r="BK1315" s="164">
        <f>ROUND(I1315*H1315,2)</f>
        <v>0</v>
      </c>
      <c r="BL1315" s="18" t="s">
        <v>237</v>
      </c>
      <c r="BM1315" s="163" t="s">
        <v>2284</v>
      </c>
    </row>
    <row r="1316" spans="1:65" s="2" customFormat="1" ht="16.5" customHeight="1">
      <c r="A1316" s="33"/>
      <c r="B1316" s="150"/>
      <c r="C1316" s="151" t="s">
        <v>2285</v>
      </c>
      <c r="D1316" s="151" t="s">
        <v>161</v>
      </c>
      <c r="E1316" s="152" t="s">
        <v>2286</v>
      </c>
      <c r="F1316" s="153" t="s">
        <v>2287</v>
      </c>
      <c r="G1316" s="154" t="s">
        <v>210</v>
      </c>
      <c r="H1316" s="155">
        <v>1</v>
      </c>
      <c r="I1316" s="156"/>
      <c r="J1316" s="157">
        <f>ROUND(I1316*H1316,2)</f>
        <v>0</v>
      </c>
      <c r="K1316" s="158"/>
      <c r="L1316" s="34"/>
      <c r="M1316" s="159" t="s">
        <v>1</v>
      </c>
      <c r="N1316" s="160" t="s">
        <v>41</v>
      </c>
      <c r="O1316" s="59"/>
      <c r="P1316" s="161">
        <f>O1316*H1316</f>
        <v>0</v>
      </c>
      <c r="Q1316" s="161">
        <v>0</v>
      </c>
      <c r="R1316" s="161">
        <f>Q1316*H1316</f>
        <v>0</v>
      </c>
      <c r="S1316" s="161">
        <v>0</v>
      </c>
      <c r="T1316" s="162">
        <f>S1316*H1316</f>
        <v>0</v>
      </c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R1316" s="163" t="s">
        <v>237</v>
      </c>
      <c r="AT1316" s="163" t="s">
        <v>161</v>
      </c>
      <c r="AU1316" s="163" t="s">
        <v>85</v>
      </c>
      <c r="AY1316" s="18" t="s">
        <v>159</v>
      </c>
      <c r="BE1316" s="164">
        <f>IF(N1316="základní",J1316,0)</f>
        <v>0</v>
      </c>
      <c r="BF1316" s="164">
        <f>IF(N1316="snížená",J1316,0)</f>
        <v>0</v>
      </c>
      <c r="BG1316" s="164">
        <f>IF(N1316="zákl. přenesená",J1316,0)</f>
        <v>0</v>
      </c>
      <c r="BH1316" s="164">
        <f>IF(N1316="sníž. přenesená",J1316,0)</f>
        <v>0</v>
      </c>
      <c r="BI1316" s="164">
        <f>IF(N1316="nulová",J1316,0)</f>
        <v>0</v>
      </c>
      <c r="BJ1316" s="18" t="s">
        <v>83</v>
      </c>
      <c r="BK1316" s="164">
        <f>ROUND(I1316*H1316,2)</f>
        <v>0</v>
      </c>
      <c r="BL1316" s="18" t="s">
        <v>237</v>
      </c>
      <c r="BM1316" s="163" t="s">
        <v>2288</v>
      </c>
    </row>
    <row r="1317" spans="1:47" s="2" customFormat="1" ht="78">
      <c r="A1317" s="33"/>
      <c r="B1317" s="34"/>
      <c r="C1317" s="33"/>
      <c r="D1317" s="166" t="s">
        <v>447</v>
      </c>
      <c r="E1317" s="33"/>
      <c r="F1317" s="182" t="s">
        <v>2289</v>
      </c>
      <c r="G1317" s="33"/>
      <c r="H1317" s="33"/>
      <c r="I1317" s="183"/>
      <c r="J1317" s="33"/>
      <c r="K1317" s="33"/>
      <c r="L1317" s="34"/>
      <c r="M1317" s="184"/>
      <c r="N1317" s="185"/>
      <c r="O1317" s="59"/>
      <c r="P1317" s="59"/>
      <c r="Q1317" s="59"/>
      <c r="R1317" s="59"/>
      <c r="S1317" s="59"/>
      <c r="T1317" s="60"/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  <c r="AE1317" s="33"/>
      <c r="AT1317" s="18" t="s">
        <v>447</v>
      </c>
      <c r="AU1317" s="18" t="s">
        <v>85</v>
      </c>
    </row>
    <row r="1318" spans="1:65" s="2" customFormat="1" ht="24.2" customHeight="1">
      <c r="A1318" s="33"/>
      <c r="B1318" s="150"/>
      <c r="C1318" s="151" t="s">
        <v>2290</v>
      </c>
      <c r="D1318" s="151" t="s">
        <v>161</v>
      </c>
      <c r="E1318" s="152" t="s">
        <v>2291</v>
      </c>
      <c r="F1318" s="153" t="s">
        <v>2292</v>
      </c>
      <c r="G1318" s="154" t="s">
        <v>190</v>
      </c>
      <c r="H1318" s="155">
        <v>9</v>
      </c>
      <c r="I1318" s="156"/>
      <c r="J1318" s="157">
        <f>ROUND(I1318*H1318,2)</f>
        <v>0</v>
      </c>
      <c r="K1318" s="158"/>
      <c r="L1318" s="34"/>
      <c r="M1318" s="159" t="s">
        <v>1</v>
      </c>
      <c r="N1318" s="160" t="s">
        <v>41</v>
      </c>
      <c r="O1318" s="59"/>
      <c r="P1318" s="161">
        <f>O1318*H1318</f>
        <v>0</v>
      </c>
      <c r="Q1318" s="161">
        <v>0</v>
      </c>
      <c r="R1318" s="161">
        <f>Q1318*H1318</f>
        <v>0</v>
      </c>
      <c r="S1318" s="161">
        <v>0</v>
      </c>
      <c r="T1318" s="162">
        <f>S1318*H1318</f>
        <v>0</v>
      </c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33"/>
      <c r="AE1318" s="33"/>
      <c r="AR1318" s="163" t="s">
        <v>237</v>
      </c>
      <c r="AT1318" s="163" t="s">
        <v>161</v>
      </c>
      <c r="AU1318" s="163" t="s">
        <v>85</v>
      </c>
      <c r="AY1318" s="18" t="s">
        <v>159</v>
      </c>
      <c r="BE1318" s="164">
        <f>IF(N1318="základní",J1318,0)</f>
        <v>0</v>
      </c>
      <c r="BF1318" s="164">
        <f>IF(N1318="snížená",J1318,0)</f>
        <v>0</v>
      </c>
      <c r="BG1318" s="164">
        <f>IF(N1318="zákl. přenesená",J1318,0)</f>
        <v>0</v>
      </c>
      <c r="BH1318" s="164">
        <f>IF(N1318="sníž. přenesená",J1318,0)</f>
        <v>0</v>
      </c>
      <c r="BI1318" s="164">
        <f>IF(N1318="nulová",J1318,0)</f>
        <v>0</v>
      </c>
      <c r="BJ1318" s="18" t="s">
        <v>83</v>
      </c>
      <c r="BK1318" s="164">
        <f>ROUND(I1318*H1318,2)</f>
        <v>0</v>
      </c>
      <c r="BL1318" s="18" t="s">
        <v>237</v>
      </c>
      <c r="BM1318" s="163" t="s">
        <v>2293</v>
      </c>
    </row>
    <row r="1319" spans="2:51" s="13" customFormat="1" ht="11.25">
      <c r="B1319" s="165"/>
      <c r="D1319" s="166" t="s">
        <v>167</v>
      </c>
      <c r="E1319" s="167" t="s">
        <v>1</v>
      </c>
      <c r="F1319" s="168" t="s">
        <v>2294</v>
      </c>
      <c r="H1319" s="169">
        <v>9</v>
      </c>
      <c r="I1319" s="170"/>
      <c r="L1319" s="165"/>
      <c r="M1319" s="171"/>
      <c r="N1319" s="172"/>
      <c r="O1319" s="172"/>
      <c r="P1319" s="172"/>
      <c r="Q1319" s="172"/>
      <c r="R1319" s="172"/>
      <c r="S1319" s="172"/>
      <c r="T1319" s="173"/>
      <c r="AT1319" s="167" t="s">
        <v>167</v>
      </c>
      <c r="AU1319" s="167" t="s">
        <v>85</v>
      </c>
      <c r="AV1319" s="13" t="s">
        <v>85</v>
      </c>
      <c r="AW1319" s="13" t="s">
        <v>32</v>
      </c>
      <c r="AX1319" s="13" t="s">
        <v>83</v>
      </c>
      <c r="AY1319" s="167" t="s">
        <v>159</v>
      </c>
    </row>
    <row r="1320" spans="1:65" s="2" customFormat="1" ht="24.2" customHeight="1">
      <c r="A1320" s="33"/>
      <c r="B1320" s="150"/>
      <c r="C1320" s="191" t="s">
        <v>2295</v>
      </c>
      <c r="D1320" s="191" t="s">
        <v>581</v>
      </c>
      <c r="E1320" s="192" t="s">
        <v>2296</v>
      </c>
      <c r="F1320" s="193" t="s">
        <v>2297</v>
      </c>
      <c r="G1320" s="194" t="s">
        <v>190</v>
      </c>
      <c r="H1320" s="195">
        <v>9</v>
      </c>
      <c r="I1320" s="196"/>
      <c r="J1320" s="197">
        <f>ROUND(I1320*H1320,2)</f>
        <v>0</v>
      </c>
      <c r="K1320" s="198"/>
      <c r="L1320" s="199"/>
      <c r="M1320" s="200" t="s">
        <v>1</v>
      </c>
      <c r="N1320" s="201" t="s">
        <v>41</v>
      </c>
      <c r="O1320" s="59"/>
      <c r="P1320" s="161">
        <f>O1320*H1320</f>
        <v>0</v>
      </c>
      <c r="Q1320" s="161">
        <v>0.0025</v>
      </c>
      <c r="R1320" s="161">
        <f>Q1320*H1320</f>
        <v>0.0225</v>
      </c>
      <c r="S1320" s="161">
        <v>0</v>
      </c>
      <c r="T1320" s="162">
        <f>S1320*H1320</f>
        <v>0</v>
      </c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R1320" s="163" t="s">
        <v>327</v>
      </c>
      <c r="AT1320" s="163" t="s">
        <v>581</v>
      </c>
      <c r="AU1320" s="163" t="s">
        <v>85</v>
      </c>
      <c r="AY1320" s="18" t="s">
        <v>159</v>
      </c>
      <c r="BE1320" s="164">
        <f>IF(N1320="základní",J1320,0)</f>
        <v>0</v>
      </c>
      <c r="BF1320" s="164">
        <f>IF(N1320="snížená",J1320,0)</f>
        <v>0</v>
      </c>
      <c r="BG1320" s="164">
        <f>IF(N1320="zákl. přenesená",J1320,0)</f>
        <v>0</v>
      </c>
      <c r="BH1320" s="164">
        <f>IF(N1320="sníž. přenesená",J1320,0)</f>
        <v>0</v>
      </c>
      <c r="BI1320" s="164">
        <f>IF(N1320="nulová",J1320,0)</f>
        <v>0</v>
      </c>
      <c r="BJ1320" s="18" t="s">
        <v>83</v>
      </c>
      <c r="BK1320" s="164">
        <f>ROUND(I1320*H1320,2)</f>
        <v>0</v>
      </c>
      <c r="BL1320" s="18" t="s">
        <v>237</v>
      </c>
      <c r="BM1320" s="163" t="s">
        <v>2298</v>
      </c>
    </row>
    <row r="1321" spans="1:65" s="2" customFormat="1" ht="24.2" customHeight="1">
      <c r="A1321" s="33"/>
      <c r="B1321" s="150"/>
      <c r="C1321" s="151" t="s">
        <v>2299</v>
      </c>
      <c r="D1321" s="151" t="s">
        <v>161</v>
      </c>
      <c r="E1321" s="152" t="s">
        <v>2300</v>
      </c>
      <c r="F1321" s="153" t="s">
        <v>2301</v>
      </c>
      <c r="G1321" s="154" t="s">
        <v>190</v>
      </c>
      <c r="H1321" s="155">
        <v>37.01</v>
      </c>
      <c r="I1321" s="156"/>
      <c r="J1321" s="157">
        <f>ROUND(I1321*H1321,2)</f>
        <v>0</v>
      </c>
      <c r="K1321" s="158"/>
      <c r="L1321" s="34"/>
      <c r="M1321" s="159" t="s">
        <v>1</v>
      </c>
      <c r="N1321" s="160" t="s">
        <v>41</v>
      </c>
      <c r="O1321" s="59"/>
      <c r="P1321" s="161">
        <f>O1321*H1321</f>
        <v>0</v>
      </c>
      <c r="Q1321" s="161">
        <v>0</v>
      </c>
      <c r="R1321" s="161">
        <f>Q1321*H1321</f>
        <v>0</v>
      </c>
      <c r="S1321" s="161">
        <v>0</v>
      </c>
      <c r="T1321" s="162">
        <f>S1321*H1321</f>
        <v>0</v>
      </c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R1321" s="163" t="s">
        <v>237</v>
      </c>
      <c r="AT1321" s="163" t="s">
        <v>161</v>
      </c>
      <c r="AU1321" s="163" t="s">
        <v>85</v>
      </c>
      <c r="AY1321" s="18" t="s">
        <v>159</v>
      </c>
      <c r="BE1321" s="164">
        <f>IF(N1321="základní",J1321,0)</f>
        <v>0</v>
      </c>
      <c r="BF1321" s="164">
        <f>IF(N1321="snížená",J1321,0)</f>
        <v>0</v>
      </c>
      <c r="BG1321" s="164">
        <f>IF(N1321="zákl. přenesená",J1321,0)</f>
        <v>0</v>
      </c>
      <c r="BH1321" s="164">
        <f>IF(N1321="sníž. přenesená",J1321,0)</f>
        <v>0</v>
      </c>
      <c r="BI1321" s="164">
        <f>IF(N1321="nulová",J1321,0)</f>
        <v>0</v>
      </c>
      <c r="BJ1321" s="18" t="s">
        <v>83</v>
      </c>
      <c r="BK1321" s="164">
        <f>ROUND(I1321*H1321,2)</f>
        <v>0</v>
      </c>
      <c r="BL1321" s="18" t="s">
        <v>237</v>
      </c>
      <c r="BM1321" s="163" t="s">
        <v>2302</v>
      </c>
    </row>
    <row r="1322" spans="2:51" s="13" customFormat="1" ht="11.25">
      <c r="B1322" s="165"/>
      <c r="D1322" s="166" t="s">
        <v>167</v>
      </c>
      <c r="E1322" s="167" t="s">
        <v>1</v>
      </c>
      <c r="F1322" s="168" t="s">
        <v>2303</v>
      </c>
      <c r="H1322" s="169">
        <v>37.01</v>
      </c>
      <c r="I1322" s="170"/>
      <c r="L1322" s="165"/>
      <c r="M1322" s="171"/>
      <c r="N1322" s="172"/>
      <c r="O1322" s="172"/>
      <c r="P1322" s="172"/>
      <c r="Q1322" s="172"/>
      <c r="R1322" s="172"/>
      <c r="S1322" s="172"/>
      <c r="T1322" s="173"/>
      <c r="AT1322" s="167" t="s">
        <v>167</v>
      </c>
      <c r="AU1322" s="167" t="s">
        <v>85</v>
      </c>
      <c r="AV1322" s="13" t="s">
        <v>85</v>
      </c>
      <c r="AW1322" s="13" t="s">
        <v>32</v>
      </c>
      <c r="AX1322" s="13" t="s">
        <v>83</v>
      </c>
      <c r="AY1322" s="167" t="s">
        <v>159</v>
      </c>
    </row>
    <row r="1323" spans="1:65" s="2" customFormat="1" ht="24.2" customHeight="1">
      <c r="A1323" s="33"/>
      <c r="B1323" s="150"/>
      <c r="C1323" s="191" t="s">
        <v>2304</v>
      </c>
      <c r="D1323" s="191" t="s">
        <v>581</v>
      </c>
      <c r="E1323" s="192" t="s">
        <v>2305</v>
      </c>
      <c r="F1323" s="193" t="s">
        <v>2306</v>
      </c>
      <c r="G1323" s="194" t="s">
        <v>190</v>
      </c>
      <c r="H1323" s="195">
        <v>37.01</v>
      </c>
      <c r="I1323" s="196"/>
      <c r="J1323" s="197">
        <f>ROUND(I1323*H1323,2)</f>
        <v>0</v>
      </c>
      <c r="K1323" s="198"/>
      <c r="L1323" s="199"/>
      <c r="M1323" s="200" t="s">
        <v>1</v>
      </c>
      <c r="N1323" s="201" t="s">
        <v>41</v>
      </c>
      <c r="O1323" s="59"/>
      <c r="P1323" s="161">
        <f>O1323*H1323</f>
        <v>0</v>
      </c>
      <c r="Q1323" s="161">
        <v>0</v>
      </c>
      <c r="R1323" s="161">
        <f>Q1323*H1323</f>
        <v>0</v>
      </c>
      <c r="S1323" s="161">
        <v>0</v>
      </c>
      <c r="T1323" s="162">
        <f>S1323*H1323</f>
        <v>0</v>
      </c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R1323" s="163" t="s">
        <v>327</v>
      </c>
      <c r="AT1323" s="163" t="s">
        <v>581</v>
      </c>
      <c r="AU1323" s="163" t="s">
        <v>85</v>
      </c>
      <c r="AY1323" s="18" t="s">
        <v>159</v>
      </c>
      <c r="BE1323" s="164">
        <f>IF(N1323="základní",J1323,0)</f>
        <v>0</v>
      </c>
      <c r="BF1323" s="164">
        <f>IF(N1323="snížená",J1323,0)</f>
        <v>0</v>
      </c>
      <c r="BG1323" s="164">
        <f>IF(N1323="zákl. přenesená",J1323,0)</f>
        <v>0</v>
      </c>
      <c r="BH1323" s="164">
        <f>IF(N1323="sníž. přenesená",J1323,0)</f>
        <v>0</v>
      </c>
      <c r="BI1323" s="164">
        <f>IF(N1323="nulová",J1323,0)</f>
        <v>0</v>
      </c>
      <c r="BJ1323" s="18" t="s">
        <v>83</v>
      </c>
      <c r="BK1323" s="164">
        <f>ROUND(I1323*H1323,2)</f>
        <v>0</v>
      </c>
      <c r="BL1323" s="18" t="s">
        <v>237</v>
      </c>
      <c r="BM1323" s="163" t="s">
        <v>2307</v>
      </c>
    </row>
    <row r="1324" spans="1:65" s="2" customFormat="1" ht="24.2" customHeight="1">
      <c r="A1324" s="33"/>
      <c r="B1324" s="150"/>
      <c r="C1324" s="151" t="s">
        <v>2308</v>
      </c>
      <c r="D1324" s="151" t="s">
        <v>161</v>
      </c>
      <c r="E1324" s="152" t="s">
        <v>2309</v>
      </c>
      <c r="F1324" s="153" t="s">
        <v>2310</v>
      </c>
      <c r="G1324" s="154" t="s">
        <v>164</v>
      </c>
      <c r="H1324" s="155">
        <v>2.604</v>
      </c>
      <c r="I1324" s="156"/>
      <c r="J1324" s="157">
        <f>ROUND(I1324*H1324,2)</f>
        <v>0</v>
      </c>
      <c r="K1324" s="158"/>
      <c r="L1324" s="34"/>
      <c r="M1324" s="159" t="s">
        <v>1</v>
      </c>
      <c r="N1324" s="160" t="s">
        <v>41</v>
      </c>
      <c r="O1324" s="59"/>
      <c r="P1324" s="161">
        <f>O1324*H1324</f>
        <v>0</v>
      </c>
      <c r="Q1324" s="161">
        <v>0</v>
      </c>
      <c r="R1324" s="161">
        <f>Q1324*H1324</f>
        <v>0</v>
      </c>
      <c r="S1324" s="161">
        <v>0</v>
      </c>
      <c r="T1324" s="162">
        <f>S1324*H1324</f>
        <v>0</v>
      </c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R1324" s="163" t="s">
        <v>237</v>
      </c>
      <c r="AT1324" s="163" t="s">
        <v>161</v>
      </c>
      <c r="AU1324" s="163" t="s">
        <v>85</v>
      </c>
      <c r="AY1324" s="18" t="s">
        <v>159</v>
      </c>
      <c r="BE1324" s="164">
        <f>IF(N1324="základní",J1324,0)</f>
        <v>0</v>
      </c>
      <c r="BF1324" s="164">
        <f>IF(N1324="snížená",J1324,0)</f>
        <v>0</v>
      </c>
      <c r="BG1324" s="164">
        <f>IF(N1324="zákl. přenesená",J1324,0)</f>
        <v>0</v>
      </c>
      <c r="BH1324" s="164">
        <f>IF(N1324="sníž. přenesená",J1324,0)</f>
        <v>0</v>
      </c>
      <c r="BI1324" s="164">
        <f>IF(N1324="nulová",J1324,0)</f>
        <v>0</v>
      </c>
      <c r="BJ1324" s="18" t="s">
        <v>83</v>
      </c>
      <c r="BK1324" s="164">
        <f>ROUND(I1324*H1324,2)</f>
        <v>0</v>
      </c>
      <c r="BL1324" s="18" t="s">
        <v>237</v>
      </c>
      <c r="BM1324" s="163" t="s">
        <v>2311</v>
      </c>
    </row>
    <row r="1325" spans="2:51" s="13" customFormat="1" ht="11.25">
      <c r="B1325" s="165"/>
      <c r="D1325" s="166" t="s">
        <v>167</v>
      </c>
      <c r="E1325" s="167" t="s">
        <v>1</v>
      </c>
      <c r="F1325" s="168" t="s">
        <v>2312</v>
      </c>
      <c r="H1325" s="169">
        <v>1.2</v>
      </c>
      <c r="I1325" s="170"/>
      <c r="L1325" s="165"/>
      <c r="M1325" s="171"/>
      <c r="N1325" s="172"/>
      <c r="O1325" s="172"/>
      <c r="P1325" s="172"/>
      <c r="Q1325" s="172"/>
      <c r="R1325" s="172"/>
      <c r="S1325" s="172"/>
      <c r="T1325" s="173"/>
      <c r="AT1325" s="167" t="s">
        <v>167</v>
      </c>
      <c r="AU1325" s="167" t="s">
        <v>85</v>
      </c>
      <c r="AV1325" s="13" t="s">
        <v>85</v>
      </c>
      <c r="AW1325" s="13" t="s">
        <v>32</v>
      </c>
      <c r="AX1325" s="13" t="s">
        <v>76</v>
      </c>
      <c r="AY1325" s="167" t="s">
        <v>159</v>
      </c>
    </row>
    <row r="1326" spans="2:51" s="13" customFormat="1" ht="11.25">
      <c r="B1326" s="165"/>
      <c r="D1326" s="166" t="s">
        <v>167</v>
      </c>
      <c r="E1326" s="167" t="s">
        <v>1</v>
      </c>
      <c r="F1326" s="168" t="s">
        <v>2313</v>
      </c>
      <c r="H1326" s="169">
        <v>0.672</v>
      </c>
      <c r="I1326" s="170"/>
      <c r="L1326" s="165"/>
      <c r="M1326" s="171"/>
      <c r="N1326" s="172"/>
      <c r="O1326" s="172"/>
      <c r="P1326" s="172"/>
      <c r="Q1326" s="172"/>
      <c r="R1326" s="172"/>
      <c r="S1326" s="172"/>
      <c r="T1326" s="173"/>
      <c r="AT1326" s="167" t="s">
        <v>167</v>
      </c>
      <c r="AU1326" s="167" t="s">
        <v>85</v>
      </c>
      <c r="AV1326" s="13" t="s">
        <v>85</v>
      </c>
      <c r="AW1326" s="13" t="s">
        <v>32</v>
      </c>
      <c r="AX1326" s="13" t="s">
        <v>76</v>
      </c>
      <c r="AY1326" s="167" t="s">
        <v>159</v>
      </c>
    </row>
    <row r="1327" spans="2:51" s="13" customFormat="1" ht="11.25">
      <c r="B1327" s="165"/>
      <c r="D1327" s="166" t="s">
        <v>167</v>
      </c>
      <c r="E1327" s="167" t="s">
        <v>1</v>
      </c>
      <c r="F1327" s="168" t="s">
        <v>2314</v>
      </c>
      <c r="H1327" s="169">
        <v>0.732</v>
      </c>
      <c r="I1327" s="170"/>
      <c r="L1327" s="165"/>
      <c r="M1327" s="171"/>
      <c r="N1327" s="172"/>
      <c r="O1327" s="172"/>
      <c r="P1327" s="172"/>
      <c r="Q1327" s="172"/>
      <c r="R1327" s="172"/>
      <c r="S1327" s="172"/>
      <c r="T1327" s="173"/>
      <c r="AT1327" s="167" t="s">
        <v>167</v>
      </c>
      <c r="AU1327" s="167" t="s">
        <v>85</v>
      </c>
      <c r="AV1327" s="13" t="s">
        <v>85</v>
      </c>
      <c r="AW1327" s="13" t="s">
        <v>32</v>
      </c>
      <c r="AX1327" s="13" t="s">
        <v>76</v>
      </c>
      <c r="AY1327" s="167" t="s">
        <v>159</v>
      </c>
    </row>
    <row r="1328" spans="2:51" s="14" customFormat="1" ht="11.25">
      <c r="B1328" s="174"/>
      <c r="D1328" s="166" t="s">
        <v>167</v>
      </c>
      <c r="E1328" s="175" t="s">
        <v>1</v>
      </c>
      <c r="F1328" s="176" t="s">
        <v>227</v>
      </c>
      <c r="H1328" s="177">
        <v>2.604</v>
      </c>
      <c r="I1328" s="178"/>
      <c r="L1328" s="174"/>
      <c r="M1328" s="179"/>
      <c r="N1328" s="180"/>
      <c r="O1328" s="180"/>
      <c r="P1328" s="180"/>
      <c r="Q1328" s="180"/>
      <c r="R1328" s="180"/>
      <c r="S1328" s="180"/>
      <c r="T1328" s="181"/>
      <c r="AT1328" s="175" t="s">
        <v>167</v>
      </c>
      <c r="AU1328" s="175" t="s">
        <v>85</v>
      </c>
      <c r="AV1328" s="14" t="s">
        <v>165</v>
      </c>
      <c r="AW1328" s="14" t="s">
        <v>32</v>
      </c>
      <c r="AX1328" s="14" t="s">
        <v>83</v>
      </c>
      <c r="AY1328" s="175" t="s">
        <v>159</v>
      </c>
    </row>
    <row r="1329" spans="1:65" s="2" customFormat="1" ht="24.2" customHeight="1">
      <c r="A1329" s="33"/>
      <c r="B1329" s="150"/>
      <c r="C1329" s="191" t="s">
        <v>2315</v>
      </c>
      <c r="D1329" s="191" t="s">
        <v>581</v>
      </c>
      <c r="E1329" s="192" t="s">
        <v>2316</v>
      </c>
      <c r="F1329" s="193" t="s">
        <v>2317</v>
      </c>
      <c r="G1329" s="194" t="s">
        <v>164</v>
      </c>
      <c r="H1329" s="195">
        <v>2.864</v>
      </c>
      <c r="I1329" s="196"/>
      <c r="J1329" s="197">
        <f>ROUND(I1329*H1329,2)</f>
        <v>0</v>
      </c>
      <c r="K1329" s="198"/>
      <c r="L1329" s="199"/>
      <c r="M1329" s="200" t="s">
        <v>1</v>
      </c>
      <c r="N1329" s="201" t="s">
        <v>41</v>
      </c>
      <c r="O1329" s="59"/>
      <c r="P1329" s="161">
        <f>O1329*H1329</f>
        <v>0</v>
      </c>
      <c r="Q1329" s="161">
        <v>0.01</v>
      </c>
      <c r="R1329" s="161">
        <f>Q1329*H1329</f>
        <v>0.02864</v>
      </c>
      <c r="S1329" s="161">
        <v>0</v>
      </c>
      <c r="T1329" s="162">
        <f>S1329*H1329</f>
        <v>0</v>
      </c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R1329" s="163" t="s">
        <v>327</v>
      </c>
      <c r="AT1329" s="163" t="s">
        <v>581</v>
      </c>
      <c r="AU1329" s="163" t="s">
        <v>85</v>
      </c>
      <c r="AY1329" s="18" t="s">
        <v>159</v>
      </c>
      <c r="BE1329" s="164">
        <f>IF(N1329="základní",J1329,0)</f>
        <v>0</v>
      </c>
      <c r="BF1329" s="164">
        <f>IF(N1329="snížená",J1329,0)</f>
        <v>0</v>
      </c>
      <c r="BG1329" s="164">
        <f>IF(N1329="zákl. přenesená",J1329,0)</f>
        <v>0</v>
      </c>
      <c r="BH1329" s="164">
        <f>IF(N1329="sníž. přenesená",J1329,0)</f>
        <v>0</v>
      </c>
      <c r="BI1329" s="164">
        <f>IF(N1329="nulová",J1329,0)</f>
        <v>0</v>
      </c>
      <c r="BJ1329" s="18" t="s">
        <v>83</v>
      </c>
      <c r="BK1329" s="164">
        <f>ROUND(I1329*H1329,2)</f>
        <v>0</v>
      </c>
      <c r="BL1329" s="18" t="s">
        <v>237</v>
      </c>
      <c r="BM1329" s="163" t="s">
        <v>2318</v>
      </c>
    </row>
    <row r="1330" spans="1:47" s="2" customFormat="1" ht="48.75">
      <c r="A1330" s="33"/>
      <c r="B1330" s="34"/>
      <c r="C1330" s="33"/>
      <c r="D1330" s="166" t="s">
        <v>447</v>
      </c>
      <c r="E1330" s="33"/>
      <c r="F1330" s="182" t="s">
        <v>2319</v>
      </c>
      <c r="G1330" s="33"/>
      <c r="H1330" s="33"/>
      <c r="I1330" s="183"/>
      <c r="J1330" s="33"/>
      <c r="K1330" s="33"/>
      <c r="L1330" s="34"/>
      <c r="M1330" s="184"/>
      <c r="N1330" s="185"/>
      <c r="O1330" s="59"/>
      <c r="P1330" s="59"/>
      <c r="Q1330" s="59"/>
      <c r="R1330" s="59"/>
      <c r="S1330" s="59"/>
      <c r="T1330" s="60"/>
      <c r="U1330" s="33"/>
      <c r="V1330" s="33"/>
      <c r="W1330" s="33"/>
      <c r="X1330" s="33"/>
      <c r="Y1330" s="33"/>
      <c r="Z1330" s="33"/>
      <c r="AA1330" s="33"/>
      <c r="AB1330" s="33"/>
      <c r="AC1330" s="33"/>
      <c r="AD1330" s="33"/>
      <c r="AE1330" s="33"/>
      <c r="AT1330" s="18" t="s">
        <v>447</v>
      </c>
      <c r="AU1330" s="18" t="s">
        <v>85</v>
      </c>
    </row>
    <row r="1331" spans="2:51" s="13" customFormat="1" ht="11.25">
      <c r="B1331" s="165"/>
      <c r="D1331" s="166" t="s">
        <v>167</v>
      </c>
      <c r="F1331" s="168" t="s">
        <v>2320</v>
      </c>
      <c r="H1331" s="169">
        <v>2.864</v>
      </c>
      <c r="I1331" s="170"/>
      <c r="L1331" s="165"/>
      <c r="M1331" s="171"/>
      <c r="N1331" s="172"/>
      <c r="O1331" s="172"/>
      <c r="P1331" s="172"/>
      <c r="Q1331" s="172"/>
      <c r="R1331" s="172"/>
      <c r="S1331" s="172"/>
      <c r="T1331" s="173"/>
      <c r="AT1331" s="167" t="s">
        <v>167</v>
      </c>
      <c r="AU1331" s="167" t="s">
        <v>85</v>
      </c>
      <c r="AV1331" s="13" t="s">
        <v>85</v>
      </c>
      <c r="AW1331" s="13" t="s">
        <v>3</v>
      </c>
      <c r="AX1331" s="13" t="s">
        <v>83</v>
      </c>
      <c r="AY1331" s="167" t="s">
        <v>159</v>
      </c>
    </row>
    <row r="1332" spans="1:65" s="2" customFormat="1" ht="24.2" customHeight="1">
      <c r="A1332" s="33"/>
      <c r="B1332" s="150"/>
      <c r="C1332" s="151" t="s">
        <v>2321</v>
      </c>
      <c r="D1332" s="151" t="s">
        <v>161</v>
      </c>
      <c r="E1332" s="152" t="s">
        <v>2322</v>
      </c>
      <c r="F1332" s="153" t="s">
        <v>2323</v>
      </c>
      <c r="G1332" s="154" t="s">
        <v>190</v>
      </c>
      <c r="H1332" s="155">
        <v>18.36</v>
      </c>
      <c r="I1332" s="156"/>
      <c r="J1332" s="157">
        <f>ROUND(I1332*H1332,2)</f>
        <v>0</v>
      </c>
      <c r="K1332" s="158"/>
      <c r="L1332" s="34"/>
      <c r="M1332" s="159" t="s">
        <v>1</v>
      </c>
      <c r="N1332" s="160" t="s">
        <v>41</v>
      </c>
      <c r="O1332" s="59"/>
      <c r="P1332" s="161">
        <f>O1332*H1332</f>
        <v>0</v>
      </c>
      <c r="Q1332" s="161">
        <v>0</v>
      </c>
      <c r="R1332" s="161">
        <f>Q1332*H1332</f>
        <v>0</v>
      </c>
      <c r="S1332" s="161">
        <v>0</v>
      </c>
      <c r="T1332" s="162">
        <f>S1332*H1332</f>
        <v>0</v>
      </c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R1332" s="163" t="s">
        <v>237</v>
      </c>
      <c r="AT1332" s="163" t="s">
        <v>161</v>
      </c>
      <c r="AU1332" s="163" t="s">
        <v>85</v>
      </c>
      <c r="AY1332" s="18" t="s">
        <v>159</v>
      </c>
      <c r="BE1332" s="164">
        <f>IF(N1332="základní",J1332,0)</f>
        <v>0</v>
      </c>
      <c r="BF1332" s="164">
        <f>IF(N1332="snížená",J1332,0)</f>
        <v>0</v>
      </c>
      <c r="BG1332" s="164">
        <f>IF(N1332="zákl. přenesená",J1332,0)</f>
        <v>0</v>
      </c>
      <c r="BH1332" s="164">
        <f>IF(N1332="sníž. přenesená",J1332,0)</f>
        <v>0</v>
      </c>
      <c r="BI1332" s="164">
        <f>IF(N1332="nulová",J1332,0)</f>
        <v>0</v>
      </c>
      <c r="BJ1332" s="18" t="s">
        <v>83</v>
      </c>
      <c r="BK1332" s="164">
        <f>ROUND(I1332*H1332,2)</f>
        <v>0</v>
      </c>
      <c r="BL1332" s="18" t="s">
        <v>237</v>
      </c>
      <c r="BM1332" s="163" t="s">
        <v>2324</v>
      </c>
    </row>
    <row r="1333" spans="2:51" s="13" customFormat="1" ht="11.25">
      <c r="B1333" s="165"/>
      <c r="D1333" s="166" t="s">
        <v>167</v>
      </c>
      <c r="E1333" s="167" t="s">
        <v>1</v>
      </c>
      <c r="F1333" s="168" t="s">
        <v>2325</v>
      </c>
      <c r="H1333" s="169">
        <v>9.28</v>
      </c>
      <c r="I1333" s="170"/>
      <c r="L1333" s="165"/>
      <c r="M1333" s="171"/>
      <c r="N1333" s="172"/>
      <c r="O1333" s="172"/>
      <c r="P1333" s="172"/>
      <c r="Q1333" s="172"/>
      <c r="R1333" s="172"/>
      <c r="S1333" s="172"/>
      <c r="T1333" s="173"/>
      <c r="AT1333" s="167" t="s">
        <v>167</v>
      </c>
      <c r="AU1333" s="167" t="s">
        <v>85</v>
      </c>
      <c r="AV1333" s="13" t="s">
        <v>85</v>
      </c>
      <c r="AW1333" s="13" t="s">
        <v>32</v>
      </c>
      <c r="AX1333" s="13" t="s">
        <v>76</v>
      </c>
      <c r="AY1333" s="167" t="s">
        <v>159</v>
      </c>
    </row>
    <row r="1334" spans="2:51" s="13" customFormat="1" ht="11.25">
      <c r="B1334" s="165"/>
      <c r="D1334" s="166" t="s">
        <v>167</v>
      </c>
      <c r="E1334" s="167" t="s">
        <v>1</v>
      </c>
      <c r="F1334" s="168" t="s">
        <v>2326</v>
      </c>
      <c r="H1334" s="169">
        <v>4.44</v>
      </c>
      <c r="I1334" s="170"/>
      <c r="L1334" s="165"/>
      <c r="M1334" s="171"/>
      <c r="N1334" s="172"/>
      <c r="O1334" s="172"/>
      <c r="P1334" s="172"/>
      <c r="Q1334" s="172"/>
      <c r="R1334" s="172"/>
      <c r="S1334" s="172"/>
      <c r="T1334" s="173"/>
      <c r="AT1334" s="167" t="s">
        <v>167</v>
      </c>
      <c r="AU1334" s="167" t="s">
        <v>85</v>
      </c>
      <c r="AV1334" s="13" t="s">
        <v>85</v>
      </c>
      <c r="AW1334" s="13" t="s">
        <v>32</v>
      </c>
      <c r="AX1334" s="13" t="s">
        <v>76</v>
      </c>
      <c r="AY1334" s="167" t="s">
        <v>159</v>
      </c>
    </row>
    <row r="1335" spans="2:51" s="13" customFormat="1" ht="11.25">
      <c r="B1335" s="165"/>
      <c r="D1335" s="166" t="s">
        <v>167</v>
      </c>
      <c r="E1335" s="167" t="s">
        <v>1</v>
      </c>
      <c r="F1335" s="168" t="s">
        <v>2327</v>
      </c>
      <c r="H1335" s="169">
        <v>4.64</v>
      </c>
      <c r="I1335" s="170"/>
      <c r="L1335" s="165"/>
      <c r="M1335" s="171"/>
      <c r="N1335" s="172"/>
      <c r="O1335" s="172"/>
      <c r="P1335" s="172"/>
      <c r="Q1335" s="172"/>
      <c r="R1335" s="172"/>
      <c r="S1335" s="172"/>
      <c r="T1335" s="173"/>
      <c r="AT1335" s="167" t="s">
        <v>167</v>
      </c>
      <c r="AU1335" s="167" t="s">
        <v>85</v>
      </c>
      <c r="AV1335" s="13" t="s">
        <v>85</v>
      </c>
      <c r="AW1335" s="13" t="s">
        <v>32</v>
      </c>
      <c r="AX1335" s="13" t="s">
        <v>76</v>
      </c>
      <c r="AY1335" s="167" t="s">
        <v>159</v>
      </c>
    </row>
    <row r="1336" spans="2:51" s="14" customFormat="1" ht="11.25">
      <c r="B1336" s="174"/>
      <c r="D1336" s="166" t="s">
        <v>167</v>
      </c>
      <c r="E1336" s="175" t="s">
        <v>1</v>
      </c>
      <c r="F1336" s="176" t="s">
        <v>227</v>
      </c>
      <c r="H1336" s="177">
        <v>18.36</v>
      </c>
      <c r="I1336" s="178"/>
      <c r="L1336" s="174"/>
      <c r="M1336" s="179"/>
      <c r="N1336" s="180"/>
      <c r="O1336" s="180"/>
      <c r="P1336" s="180"/>
      <c r="Q1336" s="180"/>
      <c r="R1336" s="180"/>
      <c r="S1336" s="180"/>
      <c r="T1336" s="181"/>
      <c r="AT1336" s="175" t="s">
        <v>167</v>
      </c>
      <c r="AU1336" s="175" t="s">
        <v>85</v>
      </c>
      <c r="AV1336" s="14" t="s">
        <v>165</v>
      </c>
      <c r="AW1336" s="14" t="s">
        <v>32</v>
      </c>
      <c r="AX1336" s="14" t="s">
        <v>83</v>
      </c>
      <c r="AY1336" s="175" t="s">
        <v>159</v>
      </c>
    </row>
    <row r="1337" spans="1:65" s="2" customFormat="1" ht="21.75" customHeight="1">
      <c r="A1337" s="33"/>
      <c r="B1337" s="150"/>
      <c r="C1337" s="191" t="s">
        <v>2328</v>
      </c>
      <c r="D1337" s="191" t="s">
        <v>581</v>
      </c>
      <c r="E1337" s="192" t="s">
        <v>2329</v>
      </c>
      <c r="F1337" s="193" t="s">
        <v>2330</v>
      </c>
      <c r="G1337" s="194" t="s">
        <v>190</v>
      </c>
      <c r="H1337" s="195">
        <v>20.196</v>
      </c>
      <c r="I1337" s="196"/>
      <c r="J1337" s="197">
        <f>ROUND(I1337*H1337,2)</f>
        <v>0</v>
      </c>
      <c r="K1337" s="198"/>
      <c r="L1337" s="199"/>
      <c r="M1337" s="200" t="s">
        <v>1</v>
      </c>
      <c r="N1337" s="201" t="s">
        <v>41</v>
      </c>
      <c r="O1337" s="59"/>
      <c r="P1337" s="161">
        <f>O1337*H1337</f>
        <v>0</v>
      </c>
      <c r="Q1337" s="161">
        <v>0.0002</v>
      </c>
      <c r="R1337" s="161">
        <f>Q1337*H1337</f>
        <v>0.004039200000000001</v>
      </c>
      <c r="S1337" s="161">
        <v>0</v>
      </c>
      <c r="T1337" s="162">
        <f>S1337*H1337</f>
        <v>0</v>
      </c>
      <c r="U1337" s="33"/>
      <c r="V1337" s="33"/>
      <c r="W1337" s="33"/>
      <c r="X1337" s="33"/>
      <c r="Y1337" s="33"/>
      <c r="Z1337" s="33"/>
      <c r="AA1337" s="33"/>
      <c r="AB1337" s="33"/>
      <c r="AC1337" s="33"/>
      <c r="AD1337" s="33"/>
      <c r="AE1337" s="33"/>
      <c r="AR1337" s="163" t="s">
        <v>327</v>
      </c>
      <c r="AT1337" s="163" t="s">
        <v>581</v>
      </c>
      <c r="AU1337" s="163" t="s">
        <v>85</v>
      </c>
      <c r="AY1337" s="18" t="s">
        <v>159</v>
      </c>
      <c r="BE1337" s="164">
        <f>IF(N1337="základní",J1337,0)</f>
        <v>0</v>
      </c>
      <c r="BF1337" s="164">
        <f>IF(N1337="snížená",J1337,0)</f>
        <v>0</v>
      </c>
      <c r="BG1337" s="164">
        <f>IF(N1337="zákl. přenesená",J1337,0)</f>
        <v>0</v>
      </c>
      <c r="BH1337" s="164">
        <f>IF(N1337="sníž. přenesená",J1337,0)</f>
        <v>0</v>
      </c>
      <c r="BI1337" s="164">
        <f>IF(N1337="nulová",J1337,0)</f>
        <v>0</v>
      </c>
      <c r="BJ1337" s="18" t="s">
        <v>83</v>
      </c>
      <c r="BK1337" s="164">
        <f>ROUND(I1337*H1337,2)</f>
        <v>0</v>
      </c>
      <c r="BL1337" s="18" t="s">
        <v>237</v>
      </c>
      <c r="BM1337" s="163" t="s">
        <v>2331</v>
      </c>
    </row>
    <row r="1338" spans="2:51" s="13" customFormat="1" ht="11.25">
      <c r="B1338" s="165"/>
      <c r="D1338" s="166" t="s">
        <v>167</v>
      </c>
      <c r="F1338" s="168" t="s">
        <v>2332</v>
      </c>
      <c r="H1338" s="169">
        <v>20.196</v>
      </c>
      <c r="I1338" s="170"/>
      <c r="L1338" s="165"/>
      <c r="M1338" s="171"/>
      <c r="N1338" s="172"/>
      <c r="O1338" s="172"/>
      <c r="P1338" s="172"/>
      <c r="Q1338" s="172"/>
      <c r="R1338" s="172"/>
      <c r="S1338" s="172"/>
      <c r="T1338" s="173"/>
      <c r="AT1338" s="167" t="s">
        <v>167</v>
      </c>
      <c r="AU1338" s="167" t="s">
        <v>85</v>
      </c>
      <c r="AV1338" s="13" t="s">
        <v>85</v>
      </c>
      <c r="AW1338" s="13" t="s">
        <v>3</v>
      </c>
      <c r="AX1338" s="13" t="s">
        <v>83</v>
      </c>
      <c r="AY1338" s="167" t="s">
        <v>159</v>
      </c>
    </row>
    <row r="1339" spans="1:65" s="2" customFormat="1" ht="37.9" customHeight="1">
      <c r="A1339" s="33"/>
      <c r="B1339" s="150"/>
      <c r="C1339" s="191" t="s">
        <v>2333</v>
      </c>
      <c r="D1339" s="191" t="s">
        <v>581</v>
      </c>
      <c r="E1339" s="192" t="s">
        <v>2334</v>
      </c>
      <c r="F1339" s="193" t="s">
        <v>2335</v>
      </c>
      <c r="G1339" s="194" t="s">
        <v>164</v>
      </c>
      <c r="H1339" s="195">
        <v>6.941</v>
      </c>
      <c r="I1339" s="196"/>
      <c r="J1339" s="197">
        <f>ROUND(I1339*H1339,2)</f>
        <v>0</v>
      </c>
      <c r="K1339" s="198"/>
      <c r="L1339" s="199"/>
      <c r="M1339" s="200" t="s">
        <v>1</v>
      </c>
      <c r="N1339" s="201" t="s">
        <v>41</v>
      </c>
      <c r="O1339" s="59"/>
      <c r="P1339" s="161">
        <f>O1339*H1339</f>
        <v>0</v>
      </c>
      <c r="Q1339" s="161">
        <v>0.0034</v>
      </c>
      <c r="R1339" s="161">
        <f>Q1339*H1339</f>
        <v>0.0235994</v>
      </c>
      <c r="S1339" s="161">
        <v>0</v>
      </c>
      <c r="T1339" s="162">
        <f>S1339*H1339</f>
        <v>0</v>
      </c>
      <c r="U1339" s="33"/>
      <c r="V1339" s="33"/>
      <c r="W1339" s="33"/>
      <c r="X1339" s="33"/>
      <c r="Y1339" s="33"/>
      <c r="Z1339" s="33"/>
      <c r="AA1339" s="33"/>
      <c r="AB1339" s="33"/>
      <c r="AC1339" s="33"/>
      <c r="AD1339" s="33"/>
      <c r="AE1339" s="33"/>
      <c r="AR1339" s="163" t="s">
        <v>327</v>
      </c>
      <c r="AT1339" s="163" t="s">
        <v>581</v>
      </c>
      <c r="AU1339" s="163" t="s">
        <v>85</v>
      </c>
      <c r="AY1339" s="18" t="s">
        <v>159</v>
      </c>
      <c r="BE1339" s="164">
        <f>IF(N1339="základní",J1339,0)</f>
        <v>0</v>
      </c>
      <c r="BF1339" s="164">
        <f>IF(N1339="snížená",J1339,0)</f>
        <v>0</v>
      </c>
      <c r="BG1339" s="164">
        <f>IF(N1339="zákl. přenesená",J1339,0)</f>
        <v>0</v>
      </c>
      <c r="BH1339" s="164">
        <f>IF(N1339="sníž. přenesená",J1339,0)</f>
        <v>0</v>
      </c>
      <c r="BI1339" s="164">
        <f>IF(N1339="nulová",J1339,0)</f>
        <v>0</v>
      </c>
      <c r="BJ1339" s="18" t="s">
        <v>83</v>
      </c>
      <c r="BK1339" s="164">
        <f>ROUND(I1339*H1339,2)</f>
        <v>0</v>
      </c>
      <c r="BL1339" s="18" t="s">
        <v>237</v>
      </c>
      <c r="BM1339" s="163" t="s">
        <v>2336</v>
      </c>
    </row>
    <row r="1340" spans="2:51" s="13" customFormat="1" ht="11.25">
      <c r="B1340" s="165"/>
      <c r="D1340" s="166" t="s">
        <v>167</v>
      </c>
      <c r="E1340" s="167" t="s">
        <v>1</v>
      </c>
      <c r="F1340" s="168" t="s">
        <v>2337</v>
      </c>
      <c r="H1340" s="169">
        <v>3.77</v>
      </c>
      <c r="I1340" s="170"/>
      <c r="L1340" s="165"/>
      <c r="M1340" s="171"/>
      <c r="N1340" s="172"/>
      <c r="O1340" s="172"/>
      <c r="P1340" s="172"/>
      <c r="Q1340" s="172"/>
      <c r="R1340" s="172"/>
      <c r="S1340" s="172"/>
      <c r="T1340" s="173"/>
      <c r="AT1340" s="167" t="s">
        <v>167</v>
      </c>
      <c r="AU1340" s="167" t="s">
        <v>85</v>
      </c>
      <c r="AV1340" s="13" t="s">
        <v>85</v>
      </c>
      <c r="AW1340" s="13" t="s">
        <v>32</v>
      </c>
      <c r="AX1340" s="13" t="s">
        <v>76</v>
      </c>
      <c r="AY1340" s="167" t="s">
        <v>159</v>
      </c>
    </row>
    <row r="1341" spans="2:51" s="13" customFormat="1" ht="11.25">
      <c r="B1341" s="165"/>
      <c r="D1341" s="166" t="s">
        <v>167</v>
      </c>
      <c r="E1341" s="167" t="s">
        <v>1</v>
      </c>
      <c r="F1341" s="168" t="s">
        <v>2338</v>
      </c>
      <c r="H1341" s="169">
        <v>1.22</v>
      </c>
      <c r="I1341" s="170"/>
      <c r="L1341" s="165"/>
      <c r="M1341" s="171"/>
      <c r="N1341" s="172"/>
      <c r="O1341" s="172"/>
      <c r="P1341" s="172"/>
      <c r="Q1341" s="172"/>
      <c r="R1341" s="172"/>
      <c r="S1341" s="172"/>
      <c r="T1341" s="173"/>
      <c r="AT1341" s="167" t="s">
        <v>167</v>
      </c>
      <c r="AU1341" s="167" t="s">
        <v>85</v>
      </c>
      <c r="AV1341" s="13" t="s">
        <v>85</v>
      </c>
      <c r="AW1341" s="13" t="s">
        <v>32</v>
      </c>
      <c r="AX1341" s="13" t="s">
        <v>76</v>
      </c>
      <c r="AY1341" s="167" t="s">
        <v>159</v>
      </c>
    </row>
    <row r="1342" spans="2:51" s="13" customFormat="1" ht="11.25">
      <c r="B1342" s="165"/>
      <c r="D1342" s="166" t="s">
        <v>167</v>
      </c>
      <c r="E1342" s="167" t="s">
        <v>1</v>
      </c>
      <c r="F1342" s="168" t="s">
        <v>2339</v>
      </c>
      <c r="H1342" s="169">
        <v>1.32</v>
      </c>
      <c r="I1342" s="170"/>
      <c r="L1342" s="165"/>
      <c r="M1342" s="171"/>
      <c r="N1342" s="172"/>
      <c r="O1342" s="172"/>
      <c r="P1342" s="172"/>
      <c r="Q1342" s="172"/>
      <c r="R1342" s="172"/>
      <c r="S1342" s="172"/>
      <c r="T1342" s="173"/>
      <c r="AT1342" s="167" t="s">
        <v>167</v>
      </c>
      <c r="AU1342" s="167" t="s">
        <v>85</v>
      </c>
      <c r="AV1342" s="13" t="s">
        <v>85</v>
      </c>
      <c r="AW1342" s="13" t="s">
        <v>32</v>
      </c>
      <c r="AX1342" s="13" t="s">
        <v>76</v>
      </c>
      <c r="AY1342" s="167" t="s">
        <v>159</v>
      </c>
    </row>
    <row r="1343" spans="2:51" s="14" customFormat="1" ht="11.25">
      <c r="B1343" s="174"/>
      <c r="D1343" s="166" t="s">
        <v>167</v>
      </c>
      <c r="E1343" s="175" t="s">
        <v>1</v>
      </c>
      <c r="F1343" s="176" t="s">
        <v>227</v>
      </c>
      <c r="H1343" s="177">
        <v>6.3100000000000005</v>
      </c>
      <c r="I1343" s="178"/>
      <c r="L1343" s="174"/>
      <c r="M1343" s="179"/>
      <c r="N1343" s="180"/>
      <c r="O1343" s="180"/>
      <c r="P1343" s="180"/>
      <c r="Q1343" s="180"/>
      <c r="R1343" s="180"/>
      <c r="S1343" s="180"/>
      <c r="T1343" s="181"/>
      <c r="AT1343" s="175" t="s">
        <v>167</v>
      </c>
      <c r="AU1343" s="175" t="s">
        <v>85</v>
      </c>
      <c r="AV1343" s="14" t="s">
        <v>165</v>
      </c>
      <c r="AW1343" s="14" t="s">
        <v>32</v>
      </c>
      <c r="AX1343" s="14" t="s">
        <v>83</v>
      </c>
      <c r="AY1343" s="175" t="s">
        <v>159</v>
      </c>
    </row>
    <row r="1344" spans="2:51" s="13" customFormat="1" ht="11.25">
      <c r="B1344" s="165"/>
      <c r="D1344" s="166" t="s">
        <v>167</v>
      </c>
      <c r="F1344" s="168" t="s">
        <v>2340</v>
      </c>
      <c r="H1344" s="169">
        <v>6.941</v>
      </c>
      <c r="I1344" s="170"/>
      <c r="L1344" s="165"/>
      <c r="M1344" s="171"/>
      <c r="N1344" s="172"/>
      <c r="O1344" s="172"/>
      <c r="P1344" s="172"/>
      <c r="Q1344" s="172"/>
      <c r="R1344" s="172"/>
      <c r="S1344" s="172"/>
      <c r="T1344" s="173"/>
      <c r="AT1344" s="167" t="s">
        <v>167</v>
      </c>
      <c r="AU1344" s="167" t="s">
        <v>85</v>
      </c>
      <c r="AV1344" s="13" t="s">
        <v>85</v>
      </c>
      <c r="AW1344" s="13" t="s">
        <v>3</v>
      </c>
      <c r="AX1344" s="13" t="s">
        <v>83</v>
      </c>
      <c r="AY1344" s="167" t="s">
        <v>159</v>
      </c>
    </row>
    <row r="1345" spans="1:65" s="2" customFormat="1" ht="24.2" customHeight="1">
      <c r="A1345" s="33"/>
      <c r="B1345" s="150"/>
      <c r="C1345" s="151" t="s">
        <v>2341</v>
      </c>
      <c r="D1345" s="151" t="s">
        <v>161</v>
      </c>
      <c r="E1345" s="152" t="s">
        <v>2342</v>
      </c>
      <c r="F1345" s="153" t="s">
        <v>2343</v>
      </c>
      <c r="G1345" s="154" t="s">
        <v>190</v>
      </c>
      <c r="H1345" s="155">
        <v>13.48</v>
      </c>
      <c r="I1345" s="156"/>
      <c r="J1345" s="157">
        <f>ROUND(I1345*H1345,2)</f>
        <v>0</v>
      </c>
      <c r="K1345" s="158"/>
      <c r="L1345" s="34"/>
      <c r="M1345" s="159" t="s">
        <v>1</v>
      </c>
      <c r="N1345" s="160" t="s">
        <v>41</v>
      </c>
      <c r="O1345" s="59"/>
      <c r="P1345" s="161">
        <f>O1345*H1345</f>
        <v>0</v>
      </c>
      <c r="Q1345" s="161">
        <v>0</v>
      </c>
      <c r="R1345" s="161">
        <f>Q1345*H1345</f>
        <v>0</v>
      </c>
      <c r="S1345" s="161">
        <v>0</v>
      </c>
      <c r="T1345" s="162">
        <f>S1345*H1345</f>
        <v>0</v>
      </c>
      <c r="U1345" s="33"/>
      <c r="V1345" s="33"/>
      <c r="W1345" s="33"/>
      <c r="X1345" s="33"/>
      <c r="Y1345" s="33"/>
      <c r="Z1345" s="33"/>
      <c r="AA1345" s="33"/>
      <c r="AB1345" s="33"/>
      <c r="AC1345" s="33"/>
      <c r="AD1345" s="33"/>
      <c r="AE1345" s="33"/>
      <c r="AR1345" s="163" t="s">
        <v>237</v>
      </c>
      <c r="AT1345" s="163" t="s">
        <v>161</v>
      </c>
      <c r="AU1345" s="163" t="s">
        <v>85</v>
      </c>
      <c r="AY1345" s="18" t="s">
        <v>159</v>
      </c>
      <c r="BE1345" s="164">
        <f>IF(N1345="základní",J1345,0)</f>
        <v>0</v>
      </c>
      <c r="BF1345" s="164">
        <f>IF(N1345="snížená",J1345,0)</f>
        <v>0</v>
      </c>
      <c r="BG1345" s="164">
        <f>IF(N1345="zákl. přenesená",J1345,0)</f>
        <v>0</v>
      </c>
      <c r="BH1345" s="164">
        <f>IF(N1345="sníž. přenesená",J1345,0)</f>
        <v>0</v>
      </c>
      <c r="BI1345" s="164">
        <f>IF(N1345="nulová",J1345,0)</f>
        <v>0</v>
      </c>
      <c r="BJ1345" s="18" t="s">
        <v>83</v>
      </c>
      <c r="BK1345" s="164">
        <f>ROUND(I1345*H1345,2)</f>
        <v>0</v>
      </c>
      <c r="BL1345" s="18" t="s">
        <v>237</v>
      </c>
      <c r="BM1345" s="163" t="s">
        <v>2344</v>
      </c>
    </row>
    <row r="1346" spans="2:51" s="13" customFormat="1" ht="11.25">
      <c r="B1346" s="165"/>
      <c r="D1346" s="166" t="s">
        <v>167</v>
      </c>
      <c r="E1346" s="167" t="s">
        <v>1</v>
      </c>
      <c r="F1346" s="168" t="s">
        <v>2345</v>
      </c>
      <c r="H1346" s="169">
        <v>6.4</v>
      </c>
      <c r="I1346" s="170"/>
      <c r="L1346" s="165"/>
      <c r="M1346" s="171"/>
      <c r="N1346" s="172"/>
      <c r="O1346" s="172"/>
      <c r="P1346" s="172"/>
      <c r="Q1346" s="172"/>
      <c r="R1346" s="172"/>
      <c r="S1346" s="172"/>
      <c r="T1346" s="173"/>
      <c r="AT1346" s="167" t="s">
        <v>167</v>
      </c>
      <c r="AU1346" s="167" t="s">
        <v>85</v>
      </c>
      <c r="AV1346" s="13" t="s">
        <v>85</v>
      </c>
      <c r="AW1346" s="13" t="s">
        <v>32</v>
      </c>
      <c r="AX1346" s="13" t="s">
        <v>76</v>
      </c>
      <c r="AY1346" s="167" t="s">
        <v>159</v>
      </c>
    </row>
    <row r="1347" spans="2:51" s="13" customFormat="1" ht="11.25">
      <c r="B1347" s="165"/>
      <c r="D1347" s="166" t="s">
        <v>167</v>
      </c>
      <c r="E1347" s="167" t="s">
        <v>1</v>
      </c>
      <c r="F1347" s="168" t="s">
        <v>2346</v>
      </c>
      <c r="H1347" s="169">
        <v>3.44</v>
      </c>
      <c r="I1347" s="170"/>
      <c r="L1347" s="165"/>
      <c r="M1347" s="171"/>
      <c r="N1347" s="172"/>
      <c r="O1347" s="172"/>
      <c r="P1347" s="172"/>
      <c r="Q1347" s="172"/>
      <c r="R1347" s="172"/>
      <c r="S1347" s="172"/>
      <c r="T1347" s="173"/>
      <c r="AT1347" s="167" t="s">
        <v>167</v>
      </c>
      <c r="AU1347" s="167" t="s">
        <v>85</v>
      </c>
      <c r="AV1347" s="13" t="s">
        <v>85</v>
      </c>
      <c r="AW1347" s="13" t="s">
        <v>32</v>
      </c>
      <c r="AX1347" s="13" t="s">
        <v>76</v>
      </c>
      <c r="AY1347" s="167" t="s">
        <v>159</v>
      </c>
    </row>
    <row r="1348" spans="2:51" s="13" customFormat="1" ht="11.25">
      <c r="B1348" s="165"/>
      <c r="D1348" s="166" t="s">
        <v>167</v>
      </c>
      <c r="E1348" s="167" t="s">
        <v>1</v>
      </c>
      <c r="F1348" s="168" t="s">
        <v>2347</v>
      </c>
      <c r="H1348" s="169">
        <v>3.64</v>
      </c>
      <c r="I1348" s="170"/>
      <c r="L1348" s="165"/>
      <c r="M1348" s="171"/>
      <c r="N1348" s="172"/>
      <c r="O1348" s="172"/>
      <c r="P1348" s="172"/>
      <c r="Q1348" s="172"/>
      <c r="R1348" s="172"/>
      <c r="S1348" s="172"/>
      <c r="T1348" s="173"/>
      <c r="AT1348" s="167" t="s">
        <v>167</v>
      </c>
      <c r="AU1348" s="167" t="s">
        <v>85</v>
      </c>
      <c r="AV1348" s="13" t="s">
        <v>85</v>
      </c>
      <c r="AW1348" s="13" t="s">
        <v>32</v>
      </c>
      <c r="AX1348" s="13" t="s">
        <v>76</v>
      </c>
      <c r="AY1348" s="167" t="s">
        <v>159</v>
      </c>
    </row>
    <row r="1349" spans="2:51" s="14" customFormat="1" ht="11.25">
      <c r="B1349" s="174"/>
      <c r="D1349" s="166" t="s">
        <v>167</v>
      </c>
      <c r="E1349" s="175" t="s">
        <v>1</v>
      </c>
      <c r="F1349" s="176" t="s">
        <v>227</v>
      </c>
      <c r="H1349" s="177">
        <v>13.48</v>
      </c>
      <c r="I1349" s="178"/>
      <c r="L1349" s="174"/>
      <c r="M1349" s="179"/>
      <c r="N1349" s="180"/>
      <c r="O1349" s="180"/>
      <c r="P1349" s="180"/>
      <c r="Q1349" s="180"/>
      <c r="R1349" s="180"/>
      <c r="S1349" s="180"/>
      <c r="T1349" s="181"/>
      <c r="AT1349" s="175" t="s">
        <v>167</v>
      </c>
      <c r="AU1349" s="175" t="s">
        <v>85</v>
      </c>
      <c r="AV1349" s="14" t="s">
        <v>165</v>
      </c>
      <c r="AW1349" s="14" t="s">
        <v>32</v>
      </c>
      <c r="AX1349" s="14" t="s">
        <v>83</v>
      </c>
      <c r="AY1349" s="175" t="s">
        <v>159</v>
      </c>
    </row>
    <row r="1350" spans="1:65" s="2" customFormat="1" ht="16.5" customHeight="1">
      <c r="A1350" s="33"/>
      <c r="B1350" s="150"/>
      <c r="C1350" s="191" t="s">
        <v>2348</v>
      </c>
      <c r="D1350" s="191" t="s">
        <v>581</v>
      </c>
      <c r="E1350" s="192" t="s">
        <v>2349</v>
      </c>
      <c r="F1350" s="193" t="s">
        <v>2350</v>
      </c>
      <c r="G1350" s="194" t="s">
        <v>190</v>
      </c>
      <c r="H1350" s="195">
        <v>14.828</v>
      </c>
      <c r="I1350" s="196"/>
      <c r="J1350" s="197">
        <f>ROUND(I1350*H1350,2)</f>
        <v>0</v>
      </c>
      <c r="K1350" s="198"/>
      <c r="L1350" s="199"/>
      <c r="M1350" s="200" t="s">
        <v>1</v>
      </c>
      <c r="N1350" s="201" t="s">
        <v>41</v>
      </c>
      <c r="O1350" s="59"/>
      <c r="P1350" s="161">
        <f>O1350*H1350</f>
        <v>0</v>
      </c>
      <c r="Q1350" s="161">
        <v>0.0003</v>
      </c>
      <c r="R1350" s="161">
        <f>Q1350*H1350</f>
        <v>0.004448399999999999</v>
      </c>
      <c r="S1350" s="161">
        <v>0</v>
      </c>
      <c r="T1350" s="162">
        <f>S1350*H1350</f>
        <v>0</v>
      </c>
      <c r="U1350" s="33"/>
      <c r="V1350" s="33"/>
      <c r="W1350" s="33"/>
      <c r="X1350" s="33"/>
      <c r="Y1350" s="33"/>
      <c r="Z1350" s="33"/>
      <c r="AA1350" s="33"/>
      <c r="AB1350" s="33"/>
      <c r="AC1350" s="33"/>
      <c r="AD1350" s="33"/>
      <c r="AE1350" s="33"/>
      <c r="AR1350" s="163" t="s">
        <v>327</v>
      </c>
      <c r="AT1350" s="163" t="s">
        <v>581</v>
      </c>
      <c r="AU1350" s="163" t="s">
        <v>85</v>
      </c>
      <c r="AY1350" s="18" t="s">
        <v>159</v>
      </c>
      <c r="BE1350" s="164">
        <f>IF(N1350="základní",J1350,0)</f>
        <v>0</v>
      </c>
      <c r="BF1350" s="164">
        <f>IF(N1350="snížená",J1350,0)</f>
        <v>0</v>
      </c>
      <c r="BG1350" s="164">
        <f>IF(N1350="zákl. přenesená",J1350,0)</f>
        <v>0</v>
      </c>
      <c r="BH1350" s="164">
        <f>IF(N1350="sníž. přenesená",J1350,0)</f>
        <v>0</v>
      </c>
      <c r="BI1350" s="164">
        <f>IF(N1350="nulová",J1350,0)</f>
        <v>0</v>
      </c>
      <c r="BJ1350" s="18" t="s">
        <v>83</v>
      </c>
      <c r="BK1350" s="164">
        <f>ROUND(I1350*H1350,2)</f>
        <v>0</v>
      </c>
      <c r="BL1350" s="18" t="s">
        <v>237</v>
      </c>
      <c r="BM1350" s="163" t="s">
        <v>2351</v>
      </c>
    </row>
    <row r="1351" spans="2:51" s="13" customFormat="1" ht="11.25">
      <c r="B1351" s="165"/>
      <c r="D1351" s="166" t="s">
        <v>167</v>
      </c>
      <c r="F1351" s="168" t="s">
        <v>2352</v>
      </c>
      <c r="H1351" s="169">
        <v>14.828</v>
      </c>
      <c r="I1351" s="170"/>
      <c r="L1351" s="165"/>
      <c r="M1351" s="171"/>
      <c r="N1351" s="172"/>
      <c r="O1351" s="172"/>
      <c r="P1351" s="172"/>
      <c r="Q1351" s="172"/>
      <c r="R1351" s="172"/>
      <c r="S1351" s="172"/>
      <c r="T1351" s="173"/>
      <c r="AT1351" s="167" t="s">
        <v>167</v>
      </c>
      <c r="AU1351" s="167" t="s">
        <v>85</v>
      </c>
      <c r="AV1351" s="13" t="s">
        <v>85</v>
      </c>
      <c r="AW1351" s="13" t="s">
        <v>3</v>
      </c>
      <c r="AX1351" s="13" t="s">
        <v>83</v>
      </c>
      <c r="AY1351" s="167" t="s">
        <v>159</v>
      </c>
    </row>
    <row r="1352" spans="1:65" s="2" customFormat="1" ht="24.2" customHeight="1">
      <c r="A1352" s="33"/>
      <c r="B1352" s="150"/>
      <c r="C1352" s="151" t="s">
        <v>2353</v>
      </c>
      <c r="D1352" s="151" t="s">
        <v>161</v>
      </c>
      <c r="E1352" s="152" t="s">
        <v>2354</v>
      </c>
      <c r="F1352" s="153" t="s">
        <v>2355</v>
      </c>
      <c r="G1352" s="154" t="s">
        <v>164</v>
      </c>
      <c r="H1352" s="155">
        <v>13.214</v>
      </c>
      <c r="I1352" s="156"/>
      <c r="J1352" s="157">
        <f>ROUND(I1352*H1352,2)</f>
        <v>0</v>
      </c>
      <c r="K1352" s="158"/>
      <c r="L1352" s="34"/>
      <c r="M1352" s="159" t="s">
        <v>1</v>
      </c>
      <c r="N1352" s="160" t="s">
        <v>41</v>
      </c>
      <c r="O1352" s="59"/>
      <c r="P1352" s="161">
        <f>O1352*H1352</f>
        <v>0</v>
      </c>
      <c r="Q1352" s="161">
        <v>0.00033</v>
      </c>
      <c r="R1352" s="161">
        <f>Q1352*H1352</f>
        <v>0.00436062</v>
      </c>
      <c r="S1352" s="161">
        <v>0</v>
      </c>
      <c r="T1352" s="162">
        <f>S1352*H1352</f>
        <v>0</v>
      </c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  <c r="AE1352" s="33"/>
      <c r="AR1352" s="163" t="s">
        <v>237</v>
      </c>
      <c r="AT1352" s="163" t="s">
        <v>161</v>
      </c>
      <c r="AU1352" s="163" t="s">
        <v>85</v>
      </c>
      <c r="AY1352" s="18" t="s">
        <v>159</v>
      </c>
      <c r="BE1352" s="164">
        <f>IF(N1352="základní",J1352,0)</f>
        <v>0</v>
      </c>
      <c r="BF1352" s="164">
        <f>IF(N1352="snížená",J1352,0)</f>
        <v>0</v>
      </c>
      <c r="BG1352" s="164">
        <f>IF(N1352="zákl. přenesená",J1352,0)</f>
        <v>0</v>
      </c>
      <c r="BH1352" s="164">
        <f>IF(N1352="sníž. přenesená",J1352,0)</f>
        <v>0</v>
      </c>
      <c r="BI1352" s="164">
        <f>IF(N1352="nulová",J1352,0)</f>
        <v>0</v>
      </c>
      <c r="BJ1352" s="18" t="s">
        <v>83</v>
      </c>
      <c r="BK1352" s="164">
        <f>ROUND(I1352*H1352,2)</f>
        <v>0</v>
      </c>
      <c r="BL1352" s="18" t="s">
        <v>237</v>
      </c>
      <c r="BM1352" s="163" t="s">
        <v>2356</v>
      </c>
    </row>
    <row r="1353" spans="2:51" s="13" customFormat="1" ht="11.25">
      <c r="B1353" s="165"/>
      <c r="D1353" s="166" t="s">
        <v>167</v>
      </c>
      <c r="E1353" s="167" t="s">
        <v>1</v>
      </c>
      <c r="F1353" s="168" t="s">
        <v>2357</v>
      </c>
      <c r="H1353" s="169">
        <v>2.376</v>
      </c>
      <c r="I1353" s="170"/>
      <c r="L1353" s="165"/>
      <c r="M1353" s="171"/>
      <c r="N1353" s="172"/>
      <c r="O1353" s="172"/>
      <c r="P1353" s="172"/>
      <c r="Q1353" s="172"/>
      <c r="R1353" s="172"/>
      <c r="S1353" s="172"/>
      <c r="T1353" s="173"/>
      <c r="AT1353" s="167" t="s">
        <v>167</v>
      </c>
      <c r="AU1353" s="167" t="s">
        <v>85</v>
      </c>
      <c r="AV1353" s="13" t="s">
        <v>85</v>
      </c>
      <c r="AW1353" s="13" t="s">
        <v>32</v>
      </c>
      <c r="AX1353" s="13" t="s">
        <v>76</v>
      </c>
      <c r="AY1353" s="167" t="s">
        <v>159</v>
      </c>
    </row>
    <row r="1354" spans="2:51" s="13" customFormat="1" ht="11.25">
      <c r="B1354" s="165"/>
      <c r="D1354" s="166" t="s">
        <v>167</v>
      </c>
      <c r="E1354" s="167" t="s">
        <v>1</v>
      </c>
      <c r="F1354" s="168" t="s">
        <v>2358</v>
      </c>
      <c r="H1354" s="169">
        <v>4.68</v>
      </c>
      <c r="I1354" s="170"/>
      <c r="L1354" s="165"/>
      <c r="M1354" s="171"/>
      <c r="N1354" s="172"/>
      <c r="O1354" s="172"/>
      <c r="P1354" s="172"/>
      <c r="Q1354" s="172"/>
      <c r="R1354" s="172"/>
      <c r="S1354" s="172"/>
      <c r="T1354" s="173"/>
      <c r="AT1354" s="167" t="s">
        <v>167</v>
      </c>
      <c r="AU1354" s="167" t="s">
        <v>85</v>
      </c>
      <c r="AV1354" s="13" t="s">
        <v>85</v>
      </c>
      <c r="AW1354" s="13" t="s">
        <v>32</v>
      </c>
      <c r="AX1354" s="13" t="s">
        <v>76</v>
      </c>
      <c r="AY1354" s="167" t="s">
        <v>159</v>
      </c>
    </row>
    <row r="1355" spans="2:51" s="13" customFormat="1" ht="11.25">
      <c r="B1355" s="165"/>
      <c r="D1355" s="166" t="s">
        <v>167</v>
      </c>
      <c r="E1355" s="167" t="s">
        <v>1</v>
      </c>
      <c r="F1355" s="168" t="s">
        <v>2359</v>
      </c>
      <c r="H1355" s="169">
        <v>2.376</v>
      </c>
      <c r="I1355" s="170"/>
      <c r="L1355" s="165"/>
      <c r="M1355" s="171"/>
      <c r="N1355" s="172"/>
      <c r="O1355" s="172"/>
      <c r="P1355" s="172"/>
      <c r="Q1355" s="172"/>
      <c r="R1355" s="172"/>
      <c r="S1355" s="172"/>
      <c r="T1355" s="173"/>
      <c r="AT1355" s="167" t="s">
        <v>167</v>
      </c>
      <c r="AU1355" s="167" t="s">
        <v>85</v>
      </c>
      <c r="AV1355" s="13" t="s">
        <v>85</v>
      </c>
      <c r="AW1355" s="13" t="s">
        <v>32</v>
      </c>
      <c r="AX1355" s="13" t="s">
        <v>76</v>
      </c>
      <c r="AY1355" s="167" t="s">
        <v>159</v>
      </c>
    </row>
    <row r="1356" spans="2:51" s="13" customFormat="1" ht="11.25">
      <c r="B1356" s="165"/>
      <c r="D1356" s="166" t="s">
        <v>167</v>
      </c>
      <c r="E1356" s="167" t="s">
        <v>1</v>
      </c>
      <c r="F1356" s="168" t="s">
        <v>2360</v>
      </c>
      <c r="H1356" s="169">
        <v>1.937</v>
      </c>
      <c r="I1356" s="170"/>
      <c r="L1356" s="165"/>
      <c r="M1356" s="171"/>
      <c r="N1356" s="172"/>
      <c r="O1356" s="172"/>
      <c r="P1356" s="172"/>
      <c r="Q1356" s="172"/>
      <c r="R1356" s="172"/>
      <c r="S1356" s="172"/>
      <c r="T1356" s="173"/>
      <c r="AT1356" s="167" t="s">
        <v>167</v>
      </c>
      <c r="AU1356" s="167" t="s">
        <v>85</v>
      </c>
      <c r="AV1356" s="13" t="s">
        <v>85</v>
      </c>
      <c r="AW1356" s="13" t="s">
        <v>32</v>
      </c>
      <c r="AX1356" s="13" t="s">
        <v>76</v>
      </c>
      <c r="AY1356" s="167" t="s">
        <v>159</v>
      </c>
    </row>
    <row r="1357" spans="2:51" s="13" customFormat="1" ht="11.25">
      <c r="B1357" s="165"/>
      <c r="D1357" s="166" t="s">
        <v>167</v>
      </c>
      <c r="E1357" s="167" t="s">
        <v>1</v>
      </c>
      <c r="F1357" s="168" t="s">
        <v>2361</v>
      </c>
      <c r="H1357" s="169">
        <v>1.845</v>
      </c>
      <c r="I1357" s="170"/>
      <c r="L1357" s="165"/>
      <c r="M1357" s="171"/>
      <c r="N1357" s="172"/>
      <c r="O1357" s="172"/>
      <c r="P1357" s="172"/>
      <c r="Q1357" s="172"/>
      <c r="R1357" s="172"/>
      <c r="S1357" s="172"/>
      <c r="T1357" s="173"/>
      <c r="AT1357" s="167" t="s">
        <v>167</v>
      </c>
      <c r="AU1357" s="167" t="s">
        <v>85</v>
      </c>
      <c r="AV1357" s="13" t="s">
        <v>85</v>
      </c>
      <c r="AW1357" s="13" t="s">
        <v>32</v>
      </c>
      <c r="AX1357" s="13" t="s">
        <v>76</v>
      </c>
      <c r="AY1357" s="167" t="s">
        <v>159</v>
      </c>
    </row>
    <row r="1358" spans="2:51" s="14" customFormat="1" ht="11.25">
      <c r="B1358" s="174"/>
      <c r="D1358" s="166" t="s">
        <v>167</v>
      </c>
      <c r="E1358" s="175" t="s">
        <v>1</v>
      </c>
      <c r="F1358" s="176" t="s">
        <v>227</v>
      </c>
      <c r="H1358" s="177">
        <v>13.214</v>
      </c>
      <c r="I1358" s="178"/>
      <c r="L1358" s="174"/>
      <c r="M1358" s="179"/>
      <c r="N1358" s="180"/>
      <c r="O1358" s="180"/>
      <c r="P1358" s="180"/>
      <c r="Q1358" s="180"/>
      <c r="R1358" s="180"/>
      <c r="S1358" s="180"/>
      <c r="T1358" s="181"/>
      <c r="AT1358" s="175" t="s">
        <v>167</v>
      </c>
      <c r="AU1358" s="175" t="s">
        <v>85</v>
      </c>
      <c r="AV1358" s="14" t="s">
        <v>165</v>
      </c>
      <c r="AW1358" s="14" t="s">
        <v>32</v>
      </c>
      <c r="AX1358" s="14" t="s">
        <v>83</v>
      </c>
      <c r="AY1358" s="175" t="s">
        <v>159</v>
      </c>
    </row>
    <row r="1359" spans="1:65" s="2" customFormat="1" ht="24.2" customHeight="1">
      <c r="A1359" s="33"/>
      <c r="B1359" s="150"/>
      <c r="C1359" s="191" t="s">
        <v>2362</v>
      </c>
      <c r="D1359" s="191" t="s">
        <v>581</v>
      </c>
      <c r="E1359" s="192" t="s">
        <v>2363</v>
      </c>
      <c r="F1359" s="193" t="s">
        <v>2364</v>
      </c>
      <c r="G1359" s="194" t="s">
        <v>164</v>
      </c>
      <c r="H1359" s="195">
        <v>13.286</v>
      </c>
      <c r="I1359" s="196"/>
      <c r="J1359" s="197">
        <f>ROUND(I1359*H1359,2)</f>
        <v>0</v>
      </c>
      <c r="K1359" s="198"/>
      <c r="L1359" s="199"/>
      <c r="M1359" s="200" t="s">
        <v>1</v>
      </c>
      <c r="N1359" s="201" t="s">
        <v>41</v>
      </c>
      <c r="O1359" s="59"/>
      <c r="P1359" s="161">
        <f>O1359*H1359</f>
        <v>0</v>
      </c>
      <c r="Q1359" s="161">
        <v>0.02741</v>
      </c>
      <c r="R1359" s="161">
        <f>Q1359*H1359</f>
        <v>0.36416926</v>
      </c>
      <c r="S1359" s="161">
        <v>0</v>
      </c>
      <c r="T1359" s="162">
        <f>S1359*H1359</f>
        <v>0</v>
      </c>
      <c r="U1359" s="33"/>
      <c r="V1359" s="33"/>
      <c r="W1359" s="33"/>
      <c r="X1359" s="33"/>
      <c r="Y1359" s="33"/>
      <c r="Z1359" s="33"/>
      <c r="AA1359" s="33"/>
      <c r="AB1359" s="33"/>
      <c r="AC1359" s="33"/>
      <c r="AD1359" s="33"/>
      <c r="AE1359" s="33"/>
      <c r="AR1359" s="163" t="s">
        <v>327</v>
      </c>
      <c r="AT1359" s="163" t="s">
        <v>581</v>
      </c>
      <c r="AU1359" s="163" t="s">
        <v>85</v>
      </c>
      <c r="AY1359" s="18" t="s">
        <v>159</v>
      </c>
      <c r="BE1359" s="164">
        <f>IF(N1359="základní",J1359,0)</f>
        <v>0</v>
      </c>
      <c r="BF1359" s="164">
        <f>IF(N1359="snížená",J1359,0)</f>
        <v>0</v>
      </c>
      <c r="BG1359" s="164">
        <f>IF(N1359="zákl. přenesená",J1359,0)</f>
        <v>0</v>
      </c>
      <c r="BH1359" s="164">
        <f>IF(N1359="sníž. přenesená",J1359,0)</f>
        <v>0</v>
      </c>
      <c r="BI1359" s="164">
        <f>IF(N1359="nulová",J1359,0)</f>
        <v>0</v>
      </c>
      <c r="BJ1359" s="18" t="s">
        <v>83</v>
      </c>
      <c r="BK1359" s="164">
        <f>ROUND(I1359*H1359,2)</f>
        <v>0</v>
      </c>
      <c r="BL1359" s="18" t="s">
        <v>237</v>
      </c>
      <c r="BM1359" s="163" t="s">
        <v>2365</v>
      </c>
    </row>
    <row r="1360" spans="1:47" s="2" customFormat="1" ht="156">
      <c r="A1360" s="33"/>
      <c r="B1360" s="34"/>
      <c r="C1360" s="33"/>
      <c r="D1360" s="166" t="s">
        <v>447</v>
      </c>
      <c r="E1360" s="33"/>
      <c r="F1360" s="182" t="s">
        <v>2366</v>
      </c>
      <c r="G1360" s="33"/>
      <c r="H1360" s="33"/>
      <c r="I1360" s="183"/>
      <c r="J1360" s="33"/>
      <c r="K1360" s="33"/>
      <c r="L1360" s="34"/>
      <c r="M1360" s="184"/>
      <c r="N1360" s="185"/>
      <c r="O1360" s="59"/>
      <c r="P1360" s="59"/>
      <c r="Q1360" s="59"/>
      <c r="R1360" s="59"/>
      <c r="S1360" s="59"/>
      <c r="T1360" s="60"/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33"/>
      <c r="AE1360" s="33"/>
      <c r="AT1360" s="18" t="s">
        <v>447</v>
      </c>
      <c r="AU1360" s="18" t="s">
        <v>85</v>
      </c>
    </row>
    <row r="1361" spans="2:51" s="13" customFormat="1" ht="11.25">
      <c r="B1361" s="165"/>
      <c r="D1361" s="166" t="s">
        <v>167</v>
      </c>
      <c r="E1361" s="167" t="s">
        <v>1</v>
      </c>
      <c r="F1361" s="168" t="s">
        <v>2357</v>
      </c>
      <c r="H1361" s="169">
        <v>2.376</v>
      </c>
      <c r="I1361" s="170"/>
      <c r="L1361" s="165"/>
      <c r="M1361" s="171"/>
      <c r="N1361" s="172"/>
      <c r="O1361" s="172"/>
      <c r="P1361" s="172"/>
      <c r="Q1361" s="172"/>
      <c r="R1361" s="172"/>
      <c r="S1361" s="172"/>
      <c r="T1361" s="173"/>
      <c r="AT1361" s="167" t="s">
        <v>167</v>
      </c>
      <c r="AU1361" s="167" t="s">
        <v>85</v>
      </c>
      <c r="AV1361" s="13" t="s">
        <v>85</v>
      </c>
      <c r="AW1361" s="13" t="s">
        <v>32</v>
      </c>
      <c r="AX1361" s="13" t="s">
        <v>76</v>
      </c>
      <c r="AY1361" s="167" t="s">
        <v>159</v>
      </c>
    </row>
    <row r="1362" spans="2:51" s="13" customFormat="1" ht="11.25">
      <c r="B1362" s="165"/>
      <c r="D1362" s="166" t="s">
        <v>167</v>
      </c>
      <c r="E1362" s="167" t="s">
        <v>1</v>
      </c>
      <c r="F1362" s="168" t="s">
        <v>2367</v>
      </c>
      <c r="H1362" s="169">
        <v>4.752</v>
      </c>
      <c r="I1362" s="170"/>
      <c r="L1362" s="165"/>
      <c r="M1362" s="171"/>
      <c r="N1362" s="172"/>
      <c r="O1362" s="172"/>
      <c r="P1362" s="172"/>
      <c r="Q1362" s="172"/>
      <c r="R1362" s="172"/>
      <c r="S1362" s="172"/>
      <c r="T1362" s="173"/>
      <c r="AT1362" s="167" t="s">
        <v>167</v>
      </c>
      <c r="AU1362" s="167" t="s">
        <v>85</v>
      </c>
      <c r="AV1362" s="13" t="s">
        <v>85</v>
      </c>
      <c r="AW1362" s="13" t="s">
        <v>32</v>
      </c>
      <c r="AX1362" s="13" t="s">
        <v>76</v>
      </c>
      <c r="AY1362" s="167" t="s">
        <v>159</v>
      </c>
    </row>
    <row r="1363" spans="2:51" s="13" customFormat="1" ht="11.25">
      <c r="B1363" s="165"/>
      <c r="D1363" s="166" t="s">
        <v>167</v>
      </c>
      <c r="E1363" s="167" t="s">
        <v>1</v>
      </c>
      <c r="F1363" s="168" t="s">
        <v>2359</v>
      </c>
      <c r="H1363" s="169">
        <v>2.376</v>
      </c>
      <c r="I1363" s="170"/>
      <c r="L1363" s="165"/>
      <c r="M1363" s="171"/>
      <c r="N1363" s="172"/>
      <c r="O1363" s="172"/>
      <c r="P1363" s="172"/>
      <c r="Q1363" s="172"/>
      <c r="R1363" s="172"/>
      <c r="S1363" s="172"/>
      <c r="T1363" s="173"/>
      <c r="AT1363" s="167" t="s">
        <v>167</v>
      </c>
      <c r="AU1363" s="167" t="s">
        <v>85</v>
      </c>
      <c r="AV1363" s="13" t="s">
        <v>85</v>
      </c>
      <c r="AW1363" s="13" t="s">
        <v>32</v>
      </c>
      <c r="AX1363" s="13" t="s">
        <v>76</v>
      </c>
      <c r="AY1363" s="167" t="s">
        <v>159</v>
      </c>
    </row>
    <row r="1364" spans="2:51" s="13" customFormat="1" ht="11.25">
      <c r="B1364" s="165"/>
      <c r="D1364" s="166" t="s">
        <v>167</v>
      </c>
      <c r="E1364" s="167" t="s">
        <v>1</v>
      </c>
      <c r="F1364" s="168" t="s">
        <v>2360</v>
      </c>
      <c r="H1364" s="169">
        <v>1.937</v>
      </c>
      <c r="I1364" s="170"/>
      <c r="L1364" s="165"/>
      <c r="M1364" s="171"/>
      <c r="N1364" s="172"/>
      <c r="O1364" s="172"/>
      <c r="P1364" s="172"/>
      <c r="Q1364" s="172"/>
      <c r="R1364" s="172"/>
      <c r="S1364" s="172"/>
      <c r="T1364" s="173"/>
      <c r="AT1364" s="167" t="s">
        <v>167</v>
      </c>
      <c r="AU1364" s="167" t="s">
        <v>85</v>
      </c>
      <c r="AV1364" s="13" t="s">
        <v>85</v>
      </c>
      <c r="AW1364" s="13" t="s">
        <v>32</v>
      </c>
      <c r="AX1364" s="13" t="s">
        <v>76</v>
      </c>
      <c r="AY1364" s="167" t="s">
        <v>159</v>
      </c>
    </row>
    <row r="1365" spans="2:51" s="13" customFormat="1" ht="11.25">
      <c r="B1365" s="165"/>
      <c r="D1365" s="166" t="s">
        <v>167</v>
      </c>
      <c r="E1365" s="167" t="s">
        <v>1</v>
      </c>
      <c r="F1365" s="168" t="s">
        <v>2361</v>
      </c>
      <c r="H1365" s="169">
        <v>1.845</v>
      </c>
      <c r="I1365" s="170"/>
      <c r="L1365" s="165"/>
      <c r="M1365" s="171"/>
      <c r="N1365" s="172"/>
      <c r="O1365" s="172"/>
      <c r="P1365" s="172"/>
      <c r="Q1365" s="172"/>
      <c r="R1365" s="172"/>
      <c r="S1365" s="172"/>
      <c r="T1365" s="173"/>
      <c r="AT1365" s="167" t="s">
        <v>167</v>
      </c>
      <c r="AU1365" s="167" t="s">
        <v>85</v>
      </c>
      <c r="AV1365" s="13" t="s">
        <v>85</v>
      </c>
      <c r="AW1365" s="13" t="s">
        <v>32</v>
      </c>
      <c r="AX1365" s="13" t="s">
        <v>76</v>
      </c>
      <c r="AY1365" s="167" t="s">
        <v>159</v>
      </c>
    </row>
    <row r="1366" spans="2:51" s="14" customFormat="1" ht="11.25">
      <c r="B1366" s="174"/>
      <c r="D1366" s="166" t="s">
        <v>167</v>
      </c>
      <c r="E1366" s="175" t="s">
        <v>1</v>
      </c>
      <c r="F1366" s="176" t="s">
        <v>227</v>
      </c>
      <c r="H1366" s="177">
        <v>13.286</v>
      </c>
      <c r="I1366" s="178"/>
      <c r="L1366" s="174"/>
      <c r="M1366" s="179"/>
      <c r="N1366" s="180"/>
      <c r="O1366" s="180"/>
      <c r="P1366" s="180"/>
      <c r="Q1366" s="180"/>
      <c r="R1366" s="180"/>
      <c r="S1366" s="180"/>
      <c r="T1366" s="181"/>
      <c r="AT1366" s="175" t="s">
        <v>167</v>
      </c>
      <c r="AU1366" s="175" t="s">
        <v>85</v>
      </c>
      <c r="AV1366" s="14" t="s">
        <v>165</v>
      </c>
      <c r="AW1366" s="14" t="s">
        <v>32</v>
      </c>
      <c r="AX1366" s="14" t="s">
        <v>83</v>
      </c>
      <c r="AY1366" s="175" t="s">
        <v>159</v>
      </c>
    </row>
    <row r="1367" spans="1:65" s="2" customFormat="1" ht="24.2" customHeight="1">
      <c r="A1367" s="33"/>
      <c r="B1367" s="150"/>
      <c r="C1367" s="151" t="s">
        <v>2368</v>
      </c>
      <c r="D1367" s="151" t="s">
        <v>161</v>
      </c>
      <c r="E1367" s="152" t="s">
        <v>2369</v>
      </c>
      <c r="F1367" s="153" t="s">
        <v>2370</v>
      </c>
      <c r="G1367" s="154" t="s">
        <v>190</v>
      </c>
      <c r="H1367" s="155">
        <v>272.22</v>
      </c>
      <c r="I1367" s="156"/>
      <c r="J1367" s="157">
        <f>ROUND(I1367*H1367,2)</f>
        <v>0</v>
      </c>
      <c r="K1367" s="158"/>
      <c r="L1367" s="34"/>
      <c r="M1367" s="159" t="s">
        <v>1</v>
      </c>
      <c r="N1367" s="160" t="s">
        <v>41</v>
      </c>
      <c r="O1367" s="59"/>
      <c r="P1367" s="161">
        <f>O1367*H1367</f>
        <v>0</v>
      </c>
      <c r="Q1367" s="161">
        <v>6E-05</v>
      </c>
      <c r="R1367" s="161">
        <f>Q1367*H1367</f>
        <v>0.016333200000000003</v>
      </c>
      <c r="S1367" s="161">
        <v>0</v>
      </c>
      <c r="T1367" s="162">
        <f>S1367*H1367</f>
        <v>0</v>
      </c>
      <c r="U1367" s="33"/>
      <c r="V1367" s="33"/>
      <c r="W1367" s="33"/>
      <c r="X1367" s="33"/>
      <c r="Y1367" s="33"/>
      <c r="Z1367" s="33"/>
      <c r="AA1367" s="33"/>
      <c r="AB1367" s="33"/>
      <c r="AC1367" s="33"/>
      <c r="AD1367" s="33"/>
      <c r="AE1367" s="33"/>
      <c r="AR1367" s="163" t="s">
        <v>237</v>
      </c>
      <c r="AT1367" s="163" t="s">
        <v>161</v>
      </c>
      <c r="AU1367" s="163" t="s">
        <v>85</v>
      </c>
      <c r="AY1367" s="18" t="s">
        <v>159</v>
      </c>
      <c r="BE1367" s="164">
        <f>IF(N1367="základní",J1367,0)</f>
        <v>0</v>
      </c>
      <c r="BF1367" s="164">
        <f>IF(N1367="snížená",J1367,0)</f>
        <v>0</v>
      </c>
      <c r="BG1367" s="164">
        <f>IF(N1367="zákl. přenesená",J1367,0)</f>
        <v>0</v>
      </c>
      <c r="BH1367" s="164">
        <f>IF(N1367="sníž. přenesená",J1367,0)</f>
        <v>0</v>
      </c>
      <c r="BI1367" s="164">
        <f>IF(N1367="nulová",J1367,0)</f>
        <v>0</v>
      </c>
      <c r="BJ1367" s="18" t="s">
        <v>83</v>
      </c>
      <c r="BK1367" s="164">
        <f>ROUND(I1367*H1367,2)</f>
        <v>0</v>
      </c>
      <c r="BL1367" s="18" t="s">
        <v>237</v>
      </c>
      <c r="BM1367" s="163" t="s">
        <v>2371</v>
      </c>
    </row>
    <row r="1368" spans="2:51" s="13" customFormat="1" ht="11.25">
      <c r="B1368" s="165"/>
      <c r="D1368" s="166" t="s">
        <v>167</v>
      </c>
      <c r="E1368" s="167" t="s">
        <v>1</v>
      </c>
      <c r="F1368" s="168" t="s">
        <v>2372</v>
      </c>
      <c r="H1368" s="169">
        <v>8.2</v>
      </c>
      <c r="I1368" s="170"/>
      <c r="L1368" s="165"/>
      <c r="M1368" s="171"/>
      <c r="N1368" s="172"/>
      <c r="O1368" s="172"/>
      <c r="P1368" s="172"/>
      <c r="Q1368" s="172"/>
      <c r="R1368" s="172"/>
      <c r="S1368" s="172"/>
      <c r="T1368" s="173"/>
      <c r="AT1368" s="167" t="s">
        <v>167</v>
      </c>
      <c r="AU1368" s="167" t="s">
        <v>85</v>
      </c>
      <c r="AV1368" s="13" t="s">
        <v>85</v>
      </c>
      <c r="AW1368" s="13" t="s">
        <v>32</v>
      </c>
      <c r="AX1368" s="13" t="s">
        <v>76</v>
      </c>
      <c r="AY1368" s="167" t="s">
        <v>159</v>
      </c>
    </row>
    <row r="1369" spans="2:51" s="13" customFormat="1" ht="11.25">
      <c r="B1369" s="165"/>
      <c r="D1369" s="166" t="s">
        <v>167</v>
      </c>
      <c r="E1369" s="167" t="s">
        <v>1</v>
      </c>
      <c r="F1369" s="168" t="s">
        <v>2373</v>
      </c>
      <c r="H1369" s="169">
        <v>5.14</v>
      </c>
      <c r="I1369" s="170"/>
      <c r="L1369" s="165"/>
      <c r="M1369" s="171"/>
      <c r="N1369" s="172"/>
      <c r="O1369" s="172"/>
      <c r="P1369" s="172"/>
      <c r="Q1369" s="172"/>
      <c r="R1369" s="172"/>
      <c r="S1369" s="172"/>
      <c r="T1369" s="173"/>
      <c r="AT1369" s="167" t="s">
        <v>167</v>
      </c>
      <c r="AU1369" s="167" t="s">
        <v>85</v>
      </c>
      <c r="AV1369" s="13" t="s">
        <v>85</v>
      </c>
      <c r="AW1369" s="13" t="s">
        <v>32</v>
      </c>
      <c r="AX1369" s="13" t="s">
        <v>76</v>
      </c>
      <c r="AY1369" s="167" t="s">
        <v>159</v>
      </c>
    </row>
    <row r="1370" spans="2:51" s="13" customFormat="1" ht="11.25">
      <c r="B1370" s="165"/>
      <c r="D1370" s="166" t="s">
        <v>167</v>
      </c>
      <c r="E1370" s="167" t="s">
        <v>1</v>
      </c>
      <c r="F1370" s="168" t="s">
        <v>2374</v>
      </c>
      <c r="H1370" s="169">
        <v>16.4</v>
      </c>
      <c r="I1370" s="170"/>
      <c r="L1370" s="165"/>
      <c r="M1370" s="171"/>
      <c r="N1370" s="172"/>
      <c r="O1370" s="172"/>
      <c r="P1370" s="172"/>
      <c r="Q1370" s="172"/>
      <c r="R1370" s="172"/>
      <c r="S1370" s="172"/>
      <c r="T1370" s="173"/>
      <c r="AT1370" s="167" t="s">
        <v>167</v>
      </c>
      <c r="AU1370" s="167" t="s">
        <v>85</v>
      </c>
      <c r="AV1370" s="13" t="s">
        <v>85</v>
      </c>
      <c r="AW1370" s="13" t="s">
        <v>32</v>
      </c>
      <c r="AX1370" s="13" t="s">
        <v>76</v>
      </c>
      <c r="AY1370" s="167" t="s">
        <v>159</v>
      </c>
    </row>
    <row r="1371" spans="2:51" s="13" customFormat="1" ht="11.25">
      <c r="B1371" s="165"/>
      <c r="D1371" s="166" t="s">
        <v>167</v>
      </c>
      <c r="E1371" s="167" t="s">
        <v>1</v>
      </c>
      <c r="F1371" s="168" t="s">
        <v>2375</v>
      </c>
      <c r="H1371" s="169">
        <v>81.12</v>
      </c>
      <c r="I1371" s="170"/>
      <c r="L1371" s="165"/>
      <c r="M1371" s="171"/>
      <c r="N1371" s="172"/>
      <c r="O1371" s="172"/>
      <c r="P1371" s="172"/>
      <c r="Q1371" s="172"/>
      <c r="R1371" s="172"/>
      <c r="S1371" s="172"/>
      <c r="T1371" s="173"/>
      <c r="AT1371" s="167" t="s">
        <v>167</v>
      </c>
      <c r="AU1371" s="167" t="s">
        <v>85</v>
      </c>
      <c r="AV1371" s="13" t="s">
        <v>85</v>
      </c>
      <c r="AW1371" s="13" t="s">
        <v>32</v>
      </c>
      <c r="AX1371" s="13" t="s">
        <v>76</v>
      </c>
      <c r="AY1371" s="167" t="s">
        <v>159</v>
      </c>
    </row>
    <row r="1372" spans="2:51" s="13" customFormat="1" ht="11.25">
      <c r="B1372" s="165"/>
      <c r="D1372" s="166" t="s">
        <v>167</v>
      </c>
      <c r="E1372" s="167" t="s">
        <v>1</v>
      </c>
      <c r="F1372" s="168" t="s">
        <v>2376</v>
      </c>
      <c r="H1372" s="169">
        <v>11.28</v>
      </c>
      <c r="I1372" s="170"/>
      <c r="L1372" s="165"/>
      <c r="M1372" s="171"/>
      <c r="N1372" s="172"/>
      <c r="O1372" s="172"/>
      <c r="P1372" s="172"/>
      <c r="Q1372" s="172"/>
      <c r="R1372" s="172"/>
      <c r="S1372" s="172"/>
      <c r="T1372" s="173"/>
      <c r="AT1372" s="167" t="s">
        <v>167</v>
      </c>
      <c r="AU1372" s="167" t="s">
        <v>85</v>
      </c>
      <c r="AV1372" s="13" t="s">
        <v>85</v>
      </c>
      <c r="AW1372" s="13" t="s">
        <v>32</v>
      </c>
      <c r="AX1372" s="13" t="s">
        <v>76</v>
      </c>
      <c r="AY1372" s="167" t="s">
        <v>159</v>
      </c>
    </row>
    <row r="1373" spans="2:51" s="13" customFormat="1" ht="11.25">
      <c r="B1373" s="165"/>
      <c r="D1373" s="166" t="s">
        <v>167</v>
      </c>
      <c r="E1373" s="167" t="s">
        <v>1</v>
      </c>
      <c r="F1373" s="168" t="s">
        <v>2377</v>
      </c>
      <c r="H1373" s="169">
        <v>5.8</v>
      </c>
      <c r="I1373" s="170"/>
      <c r="L1373" s="165"/>
      <c r="M1373" s="171"/>
      <c r="N1373" s="172"/>
      <c r="O1373" s="172"/>
      <c r="P1373" s="172"/>
      <c r="Q1373" s="172"/>
      <c r="R1373" s="172"/>
      <c r="S1373" s="172"/>
      <c r="T1373" s="173"/>
      <c r="AT1373" s="167" t="s">
        <v>167</v>
      </c>
      <c r="AU1373" s="167" t="s">
        <v>85</v>
      </c>
      <c r="AV1373" s="13" t="s">
        <v>85</v>
      </c>
      <c r="AW1373" s="13" t="s">
        <v>32</v>
      </c>
      <c r="AX1373" s="13" t="s">
        <v>76</v>
      </c>
      <c r="AY1373" s="167" t="s">
        <v>159</v>
      </c>
    </row>
    <row r="1374" spans="2:51" s="13" customFormat="1" ht="11.25">
      <c r="B1374" s="165"/>
      <c r="D1374" s="166" t="s">
        <v>167</v>
      </c>
      <c r="E1374" s="167" t="s">
        <v>1</v>
      </c>
      <c r="F1374" s="168" t="s">
        <v>2378</v>
      </c>
      <c r="H1374" s="169">
        <v>5.08</v>
      </c>
      <c r="I1374" s="170"/>
      <c r="L1374" s="165"/>
      <c r="M1374" s="171"/>
      <c r="N1374" s="172"/>
      <c r="O1374" s="172"/>
      <c r="P1374" s="172"/>
      <c r="Q1374" s="172"/>
      <c r="R1374" s="172"/>
      <c r="S1374" s="172"/>
      <c r="T1374" s="173"/>
      <c r="AT1374" s="167" t="s">
        <v>167</v>
      </c>
      <c r="AU1374" s="167" t="s">
        <v>85</v>
      </c>
      <c r="AV1374" s="13" t="s">
        <v>85</v>
      </c>
      <c r="AW1374" s="13" t="s">
        <v>32</v>
      </c>
      <c r="AX1374" s="13" t="s">
        <v>76</v>
      </c>
      <c r="AY1374" s="167" t="s">
        <v>159</v>
      </c>
    </row>
    <row r="1375" spans="2:51" s="13" customFormat="1" ht="11.25">
      <c r="B1375" s="165"/>
      <c r="D1375" s="166" t="s">
        <v>167</v>
      </c>
      <c r="E1375" s="167" t="s">
        <v>1</v>
      </c>
      <c r="F1375" s="168" t="s">
        <v>2379</v>
      </c>
      <c r="H1375" s="169">
        <v>26.12</v>
      </c>
      <c r="I1375" s="170"/>
      <c r="L1375" s="165"/>
      <c r="M1375" s="171"/>
      <c r="N1375" s="172"/>
      <c r="O1375" s="172"/>
      <c r="P1375" s="172"/>
      <c r="Q1375" s="172"/>
      <c r="R1375" s="172"/>
      <c r="S1375" s="172"/>
      <c r="T1375" s="173"/>
      <c r="AT1375" s="167" t="s">
        <v>167</v>
      </c>
      <c r="AU1375" s="167" t="s">
        <v>85</v>
      </c>
      <c r="AV1375" s="13" t="s">
        <v>85</v>
      </c>
      <c r="AW1375" s="13" t="s">
        <v>32</v>
      </c>
      <c r="AX1375" s="13" t="s">
        <v>76</v>
      </c>
      <c r="AY1375" s="167" t="s">
        <v>159</v>
      </c>
    </row>
    <row r="1376" spans="2:51" s="13" customFormat="1" ht="11.25">
      <c r="B1376" s="165"/>
      <c r="D1376" s="166" t="s">
        <v>167</v>
      </c>
      <c r="E1376" s="167" t="s">
        <v>1</v>
      </c>
      <c r="F1376" s="168" t="s">
        <v>2380</v>
      </c>
      <c r="H1376" s="169">
        <v>19.71</v>
      </c>
      <c r="I1376" s="170"/>
      <c r="L1376" s="165"/>
      <c r="M1376" s="171"/>
      <c r="N1376" s="172"/>
      <c r="O1376" s="172"/>
      <c r="P1376" s="172"/>
      <c r="Q1376" s="172"/>
      <c r="R1376" s="172"/>
      <c r="S1376" s="172"/>
      <c r="T1376" s="173"/>
      <c r="AT1376" s="167" t="s">
        <v>167</v>
      </c>
      <c r="AU1376" s="167" t="s">
        <v>85</v>
      </c>
      <c r="AV1376" s="13" t="s">
        <v>85</v>
      </c>
      <c r="AW1376" s="13" t="s">
        <v>32</v>
      </c>
      <c r="AX1376" s="13" t="s">
        <v>76</v>
      </c>
      <c r="AY1376" s="167" t="s">
        <v>159</v>
      </c>
    </row>
    <row r="1377" spans="2:51" s="13" customFormat="1" ht="11.25">
      <c r="B1377" s="165"/>
      <c r="D1377" s="166" t="s">
        <v>167</v>
      </c>
      <c r="E1377" s="167" t="s">
        <v>1</v>
      </c>
      <c r="F1377" s="168" t="s">
        <v>2381</v>
      </c>
      <c r="H1377" s="169">
        <v>16.17</v>
      </c>
      <c r="I1377" s="170"/>
      <c r="L1377" s="165"/>
      <c r="M1377" s="171"/>
      <c r="N1377" s="172"/>
      <c r="O1377" s="172"/>
      <c r="P1377" s="172"/>
      <c r="Q1377" s="172"/>
      <c r="R1377" s="172"/>
      <c r="S1377" s="172"/>
      <c r="T1377" s="173"/>
      <c r="AT1377" s="167" t="s">
        <v>167</v>
      </c>
      <c r="AU1377" s="167" t="s">
        <v>85</v>
      </c>
      <c r="AV1377" s="13" t="s">
        <v>85</v>
      </c>
      <c r="AW1377" s="13" t="s">
        <v>32</v>
      </c>
      <c r="AX1377" s="13" t="s">
        <v>76</v>
      </c>
      <c r="AY1377" s="167" t="s">
        <v>159</v>
      </c>
    </row>
    <row r="1378" spans="2:51" s="13" customFormat="1" ht="11.25">
      <c r="B1378" s="165"/>
      <c r="D1378" s="166" t="s">
        <v>167</v>
      </c>
      <c r="E1378" s="167" t="s">
        <v>1</v>
      </c>
      <c r="F1378" s="168" t="s">
        <v>2382</v>
      </c>
      <c r="H1378" s="169">
        <v>9.96</v>
      </c>
      <c r="I1378" s="170"/>
      <c r="L1378" s="165"/>
      <c r="M1378" s="171"/>
      <c r="N1378" s="172"/>
      <c r="O1378" s="172"/>
      <c r="P1378" s="172"/>
      <c r="Q1378" s="172"/>
      <c r="R1378" s="172"/>
      <c r="S1378" s="172"/>
      <c r="T1378" s="173"/>
      <c r="AT1378" s="167" t="s">
        <v>167</v>
      </c>
      <c r="AU1378" s="167" t="s">
        <v>85</v>
      </c>
      <c r="AV1378" s="13" t="s">
        <v>85</v>
      </c>
      <c r="AW1378" s="13" t="s">
        <v>32</v>
      </c>
      <c r="AX1378" s="13" t="s">
        <v>76</v>
      </c>
      <c r="AY1378" s="167" t="s">
        <v>159</v>
      </c>
    </row>
    <row r="1379" spans="2:51" s="13" customFormat="1" ht="11.25">
      <c r="B1379" s="165"/>
      <c r="D1379" s="166" t="s">
        <v>167</v>
      </c>
      <c r="E1379" s="167" t="s">
        <v>1</v>
      </c>
      <c r="F1379" s="168" t="s">
        <v>2383</v>
      </c>
      <c r="H1379" s="169">
        <v>10.78</v>
      </c>
      <c r="I1379" s="170"/>
      <c r="L1379" s="165"/>
      <c r="M1379" s="171"/>
      <c r="N1379" s="172"/>
      <c r="O1379" s="172"/>
      <c r="P1379" s="172"/>
      <c r="Q1379" s="172"/>
      <c r="R1379" s="172"/>
      <c r="S1379" s="172"/>
      <c r="T1379" s="173"/>
      <c r="AT1379" s="167" t="s">
        <v>167</v>
      </c>
      <c r="AU1379" s="167" t="s">
        <v>85</v>
      </c>
      <c r="AV1379" s="13" t="s">
        <v>85</v>
      </c>
      <c r="AW1379" s="13" t="s">
        <v>32</v>
      </c>
      <c r="AX1379" s="13" t="s">
        <v>76</v>
      </c>
      <c r="AY1379" s="167" t="s">
        <v>159</v>
      </c>
    </row>
    <row r="1380" spans="2:51" s="13" customFormat="1" ht="11.25">
      <c r="B1380" s="165"/>
      <c r="D1380" s="166" t="s">
        <v>167</v>
      </c>
      <c r="E1380" s="167" t="s">
        <v>1</v>
      </c>
      <c r="F1380" s="168" t="s">
        <v>2384</v>
      </c>
      <c r="H1380" s="169">
        <v>11.88</v>
      </c>
      <c r="I1380" s="170"/>
      <c r="L1380" s="165"/>
      <c r="M1380" s="171"/>
      <c r="N1380" s="172"/>
      <c r="O1380" s="172"/>
      <c r="P1380" s="172"/>
      <c r="Q1380" s="172"/>
      <c r="R1380" s="172"/>
      <c r="S1380" s="172"/>
      <c r="T1380" s="173"/>
      <c r="AT1380" s="167" t="s">
        <v>167</v>
      </c>
      <c r="AU1380" s="167" t="s">
        <v>85</v>
      </c>
      <c r="AV1380" s="13" t="s">
        <v>85</v>
      </c>
      <c r="AW1380" s="13" t="s">
        <v>32</v>
      </c>
      <c r="AX1380" s="13" t="s">
        <v>76</v>
      </c>
      <c r="AY1380" s="167" t="s">
        <v>159</v>
      </c>
    </row>
    <row r="1381" spans="2:51" s="13" customFormat="1" ht="11.25">
      <c r="B1381" s="165"/>
      <c r="D1381" s="166" t="s">
        <v>167</v>
      </c>
      <c r="E1381" s="167" t="s">
        <v>1</v>
      </c>
      <c r="F1381" s="168" t="s">
        <v>2385</v>
      </c>
      <c r="H1381" s="169">
        <v>11.14</v>
      </c>
      <c r="I1381" s="170"/>
      <c r="L1381" s="165"/>
      <c r="M1381" s="171"/>
      <c r="N1381" s="172"/>
      <c r="O1381" s="172"/>
      <c r="P1381" s="172"/>
      <c r="Q1381" s="172"/>
      <c r="R1381" s="172"/>
      <c r="S1381" s="172"/>
      <c r="T1381" s="173"/>
      <c r="AT1381" s="167" t="s">
        <v>167</v>
      </c>
      <c r="AU1381" s="167" t="s">
        <v>85</v>
      </c>
      <c r="AV1381" s="13" t="s">
        <v>85</v>
      </c>
      <c r="AW1381" s="13" t="s">
        <v>32</v>
      </c>
      <c r="AX1381" s="13" t="s">
        <v>76</v>
      </c>
      <c r="AY1381" s="167" t="s">
        <v>159</v>
      </c>
    </row>
    <row r="1382" spans="2:51" s="13" customFormat="1" ht="11.25">
      <c r="B1382" s="165"/>
      <c r="D1382" s="166" t="s">
        <v>167</v>
      </c>
      <c r="E1382" s="167" t="s">
        <v>1</v>
      </c>
      <c r="F1382" s="168" t="s">
        <v>2386</v>
      </c>
      <c r="H1382" s="169">
        <v>7.6</v>
      </c>
      <c r="I1382" s="170"/>
      <c r="L1382" s="165"/>
      <c r="M1382" s="171"/>
      <c r="N1382" s="172"/>
      <c r="O1382" s="172"/>
      <c r="P1382" s="172"/>
      <c r="Q1382" s="172"/>
      <c r="R1382" s="172"/>
      <c r="S1382" s="172"/>
      <c r="T1382" s="173"/>
      <c r="AT1382" s="167" t="s">
        <v>167</v>
      </c>
      <c r="AU1382" s="167" t="s">
        <v>85</v>
      </c>
      <c r="AV1382" s="13" t="s">
        <v>85</v>
      </c>
      <c r="AW1382" s="13" t="s">
        <v>32</v>
      </c>
      <c r="AX1382" s="13" t="s">
        <v>76</v>
      </c>
      <c r="AY1382" s="167" t="s">
        <v>159</v>
      </c>
    </row>
    <row r="1383" spans="2:51" s="13" customFormat="1" ht="11.25">
      <c r="B1383" s="165"/>
      <c r="D1383" s="166" t="s">
        <v>167</v>
      </c>
      <c r="E1383" s="167" t="s">
        <v>1</v>
      </c>
      <c r="F1383" s="168" t="s">
        <v>2387</v>
      </c>
      <c r="H1383" s="169">
        <v>17.44</v>
      </c>
      <c r="I1383" s="170"/>
      <c r="L1383" s="165"/>
      <c r="M1383" s="171"/>
      <c r="N1383" s="172"/>
      <c r="O1383" s="172"/>
      <c r="P1383" s="172"/>
      <c r="Q1383" s="172"/>
      <c r="R1383" s="172"/>
      <c r="S1383" s="172"/>
      <c r="T1383" s="173"/>
      <c r="AT1383" s="167" t="s">
        <v>167</v>
      </c>
      <c r="AU1383" s="167" t="s">
        <v>85</v>
      </c>
      <c r="AV1383" s="13" t="s">
        <v>85</v>
      </c>
      <c r="AW1383" s="13" t="s">
        <v>32</v>
      </c>
      <c r="AX1383" s="13" t="s">
        <v>76</v>
      </c>
      <c r="AY1383" s="167" t="s">
        <v>159</v>
      </c>
    </row>
    <row r="1384" spans="2:51" s="13" customFormat="1" ht="11.25">
      <c r="B1384" s="165"/>
      <c r="D1384" s="166" t="s">
        <v>167</v>
      </c>
      <c r="E1384" s="167" t="s">
        <v>1</v>
      </c>
      <c r="F1384" s="168" t="s">
        <v>2388</v>
      </c>
      <c r="H1384" s="169">
        <v>8.4</v>
      </c>
      <c r="I1384" s="170"/>
      <c r="L1384" s="165"/>
      <c r="M1384" s="171"/>
      <c r="N1384" s="172"/>
      <c r="O1384" s="172"/>
      <c r="P1384" s="172"/>
      <c r="Q1384" s="172"/>
      <c r="R1384" s="172"/>
      <c r="S1384" s="172"/>
      <c r="T1384" s="173"/>
      <c r="AT1384" s="167" t="s">
        <v>167</v>
      </c>
      <c r="AU1384" s="167" t="s">
        <v>85</v>
      </c>
      <c r="AV1384" s="13" t="s">
        <v>85</v>
      </c>
      <c r="AW1384" s="13" t="s">
        <v>32</v>
      </c>
      <c r="AX1384" s="13" t="s">
        <v>76</v>
      </c>
      <c r="AY1384" s="167" t="s">
        <v>159</v>
      </c>
    </row>
    <row r="1385" spans="2:51" s="14" customFormat="1" ht="11.25">
      <c r="B1385" s="174"/>
      <c r="D1385" s="166" t="s">
        <v>167</v>
      </c>
      <c r="E1385" s="175" t="s">
        <v>1</v>
      </c>
      <c r="F1385" s="176" t="s">
        <v>227</v>
      </c>
      <c r="H1385" s="177">
        <v>272.22</v>
      </c>
      <c r="I1385" s="178"/>
      <c r="L1385" s="174"/>
      <c r="M1385" s="179"/>
      <c r="N1385" s="180"/>
      <c r="O1385" s="180"/>
      <c r="P1385" s="180"/>
      <c r="Q1385" s="180"/>
      <c r="R1385" s="180"/>
      <c r="S1385" s="180"/>
      <c r="T1385" s="181"/>
      <c r="AT1385" s="175" t="s">
        <v>167</v>
      </c>
      <c r="AU1385" s="175" t="s">
        <v>85</v>
      </c>
      <c r="AV1385" s="14" t="s">
        <v>165</v>
      </c>
      <c r="AW1385" s="14" t="s">
        <v>32</v>
      </c>
      <c r="AX1385" s="14" t="s">
        <v>83</v>
      </c>
      <c r="AY1385" s="175" t="s">
        <v>159</v>
      </c>
    </row>
    <row r="1386" spans="1:65" s="2" customFormat="1" ht="24.2" customHeight="1">
      <c r="A1386" s="33"/>
      <c r="B1386" s="150"/>
      <c r="C1386" s="151" t="s">
        <v>2389</v>
      </c>
      <c r="D1386" s="151" t="s">
        <v>161</v>
      </c>
      <c r="E1386" s="152" t="s">
        <v>2369</v>
      </c>
      <c r="F1386" s="153" t="s">
        <v>2370</v>
      </c>
      <c r="G1386" s="154" t="s">
        <v>190</v>
      </c>
      <c r="H1386" s="155">
        <v>85.65</v>
      </c>
      <c r="I1386" s="156"/>
      <c r="J1386" s="157">
        <f>ROUND(I1386*H1386,2)</f>
        <v>0</v>
      </c>
      <c r="K1386" s="158"/>
      <c r="L1386" s="34"/>
      <c r="M1386" s="159" t="s">
        <v>1</v>
      </c>
      <c r="N1386" s="160" t="s">
        <v>41</v>
      </c>
      <c r="O1386" s="59"/>
      <c r="P1386" s="161">
        <f>O1386*H1386</f>
        <v>0</v>
      </c>
      <c r="Q1386" s="161">
        <v>6E-05</v>
      </c>
      <c r="R1386" s="161">
        <f>Q1386*H1386</f>
        <v>0.005139</v>
      </c>
      <c r="S1386" s="161">
        <v>0</v>
      </c>
      <c r="T1386" s="162">
        <f>S1386*H1386</f>
        <v>0</v>
      </c>
      <c r="U1386" s="33"/>
      <c r="V1386" s="33"/>
      <c r="W1386" s="33"/>
      <c r="X1386" s="33"/>
      <c r="Y1386" s="33"/>
      <c r="Z1386" s="33"/>
      <c r="AA1386" s="33"/>
      <c r="AB1386" s="33"/>
      <c r="AC1386" s="33"/>
      <c r="AD1386" s="33"/>
      <c r="AE1386" s="33"/>
      <c r="AR1386" s="163" t="s">
        <v>237</v>
      </c>
      <c r="AT1386" s="163" t="s">
        <v>161</v>
      </c>
      <c r="AU1386" s="163" t="s">
        <v>85</v>
      </c>
      <c r="AY1386" s="18" t="s">
        <v>159</v>
      </c>
      <c r="BE1386" s="164">
        <f>IF(N1386="základní",J1386,0)</f>
        <v>0</v>
      </c>
      <c r="BF1386" s="164">
        <f>IF(N1386="snížená",J1386,0)</f>
        <v>0</v>
      </c>
      <c r="BG1386" s="164">
        <f>IF(N1386="zákl. přenesená",J1386,0)</f>
        <v>0</v>
      </c>
      <c r="BH1386" s="164">
        <f>IF(N1386="sníž. přenesená",J1386,0)</f>
        <v>0</v>
      </c>
      <c r="BI1386" s="164">
        <f>IF(N1386="nulová",J1386,0)</f>
        <v>0</v>
      </c>
      <c r="BJ1386" s="18" t="s">
        <v>83</v>
      </c>
      <c r="BK1386" s="164">
        <f>ROUND(I1386*H1386,2)</f>
        <v>0</v>
      </c>
      <c r="BL1386" s="18" t="s">
        <v>237</v>
      </c>
      <c r="BM1386" s="163" t="s">
        <v>2390</v>
      </c>
    </row>
    <row r="1387" spans="2:51" s="13" customFormat="1" ht="11.25">
      <c r="B1387" s="165"/>
      <c r="D1387" s="166" t="s">
        <v>167</v>
      </c>
      <c r="E1387" s="167" t="s">
        <v>1</v>
      </c>
      <c r="F1387" s="168" t="s">
        <v>2391</v>
      </c>
      <c r="H1387" s="169">
        <v>37.44</v>
      </c>
      <c r="I1387" s="170"/>
      <c r="L1387" s="165"/>
      <c r="M1387" s="171"/>
      <c r="N1387" s="172"/>
      <c r="O1387" s="172"/>
      <c r="P1387" s="172"/>
      <c r="Q1387" s="172"/>
      <c r="R1387" s="172"/>
      <c r="S1387" s="172"/>
      <c r="T1387" s="173"/>
      <c r="AT1387" s="167" t="s">
        <v>167</v>
      </c>
      <c r="AU1387" s="167" t="s">
        <v>85</v>
      </c>
      <c r="AV1387" s="13" t="s">
        <v>85</v>
      </c>
      <c r="AW1387" s="13" t="s">
        <v>32</v>
      </c>
      <c r="AX1387" s="13" t="s">
        <v>76</v>
      </c>
      <c r="AY1387" s="167" t="s">
        <v>159</v>
      </c>
    </row>
    <row r="1388" spans="2:51" s="13" customFormat="1" ht="11.25">
      <c r="B1388" s="165"/>
      <c r="D1388" s="166" t="s">
        <v>167</v>
      </c>
      <c r="E1388" s="167" t="s">
        <v>1</v>
      </c>
      <c r="F1388" s="168" t="s">
        <v>2392</v>
      </c>
      <c r="H1388" s="169">
        <v>6.24</v>
      </c>
      <c r="I1388" s="170"/>
      <c r="L1388" s="165"/>
      <c r="M1388" s="171"/>
      <c r="N1388" s="172"/>
      <c r="O1388" s="172"/>
      <c r="P1388" s="172"/>
      <c r="Q1388" s="172"/>
      <c r="R1388" s="172"/>
      <c r="S1388" s="172"/>
      <c r="T1388" s="173"/>
      <c r="AT1388" s="167" t="s">
        <v>167</v>
      </c>
      <c r="AU1388" s="167" t="s">
        <v>85</v>
      </c>
      <c r="AV1388" s="13" t="s">
        <v>85</v>
      </c>
      <c r="AW1388" s="13" t="s">
        <v>32</v>
      </c>
      <c r="AX1388" s="13" t="s">
        <v>76</v>
      </c>
      <c r="AY1388" s="167" t="s">
        <v>159</v>
      </c>
    </row>
    <row r="1389" spans="2:51" s="13" customFormat="1" ht="11.25">
      <c r="B1389" s="165"/>
      <c r="D1389" s="166" t="s">
        <v>167</v>
      </c>
      <c r="E1389" s="167" t="s">
        <v>1</v>
      </c>
      <c r="F1389" s="168" t="s">
        <v>2393</v>
      </c>
      <c r="H1389" s="169">
        <v>12.4</v>
      </c>
      <c r="I1389" s="170"/>
      <c r="L1389" s="165"/>
      <c r="M1389" s="171"/>
      <c r="N1389" s="172"/>
      <c r="O1389" s="172"/>
      <c r="P1389" s="172"/>
      <c r="Q1389" s="172"/>
      <c r="R1389" s="172"/>
      <c r="S1389" s="172"/>
      <c r="T1389" s="173"/>
      <c r="AT1389" s="167" t="s">
        <v>167</v>
      </c>
      <c r="AU1389" s="167" t="s">
        <v>85</v>
      </c>
      <c r="AV1389" s="13" t="s">
        <v>85</v>
      </c>
      <c r="AW1389" s="13" t="s">
        <v>32</v>
      </c>
      <c r="AX1389" s="13" t="s">
        <v>76</v>
      </c>
      <c r="AY1389" s="167" t="s">
        <v>159</v>
      </c>
    </row>
    <row r="1390" spans="2:51" s="13" customFormat="1" ht="11.25">
      <c r="B1390" s="165"/>
      <c r="D1390" s="166" t="s">
        <v>167</v>
      </c>
      <c r="E1390" s="167" t="s">
        <v>1</v>
      </c>
      <c r="F1390" s="168" t="s">
        <v>2394</v>
      </c>
      <c r="H1390" s="169">
        <v>6.24</v>
      </c>
      <c r="I1390" s="170"/>
      <c r="L1390" s="165"/>
      <c r="M1390" s="171"/>
      <c r="N1390" s="172"/>
      <c r="O1390" s="172"/>
      <c r="P1390" s="172"/>
      <c r="Q1390" s="172"/>
      <c r="R1390" s="172"/>
      <c r="S1390" s="172"/>
      <c r="T1390" s="173"/>
      <c r="AT1390" s="167" t="s">
        <v>167</v>
      </c>
      <c r="AU1390" s="167" t="s">
        <v>85</v>
      </c>
      <c r="AV1390" s="13" t="s">
        <v>85</v>
      </c>
      <c r="AW1390" s="13" t="s">
        <v>32</v>
      </c>
      <c r="AX1390" s="13" t="s">
        <v>76</v>
      </c>
      <c r="AY1390" s="167" t="s">
        <v>159</v>
      </c>
    </row>
    <row r="1391" spans="2:51" s="13" customFormat="1" ht="11.25">
      <c r="B1391" s="165"/>
      <c r="D1391" s="166" t="s">
        <v>167</v>
      </c>
      <c r="E1391" s="167" t="s">
        <v>1</v>
      </c>
      <c r="F1391" s="168" t="s">
        <v>2395</v>
      </c>
      <c r="H1391" s="169">
        <v>6.24</v>
      </c>
      <c r="I1391" s="170"/>
      <c r="L1391" s="165"/>
      <c r="M1391" s="171"/>
      <c r="N1391" s="172"/>
      <c r="O1391" s="172"/>
      <c r="P1391" s="172"/>
      <c r="Q1391" s="172"/>
      <c r="R1391" s="172"/>
      <c r="S1391" s="172"/>
      <c r="T1391" s="173"/>
      <c r="AT1391" s="167" t="s">
        <v>167</v>
      </c>
      <c r="AU1391" s="167" t="s">
        <v>85</v>
      </c>
      <c r="AV1391" s="13" t="s">
        <v>85</v>
      </c>
      <c r="AW1391" s="13" t="s">
        <v>32</v>
      </c>
      <c r="AX1391" s="13" t="s">
        <v>76</v>
      </c>
      <c r="AY1391" s="167" t="s">
        <v>159</v>
      </c>
    </row>
    <row r="1392" spans="2:51" s="13" customFormat="1" ht="11.25">
      <c r="B1392" s="165"/>
      <c r="D1392" s="166" t="s">
        <v>167</v>
      </c>
      <c r="E1392" s="167" t="s">
        <v>1</v>
      </c>
      <c r="F1392" s="168" t="s">
        <v>2396</v>
      </c>
      <c r="H1392" s="169">
        <v>5.99</v>
      </c>
      <c r="I1392" s="170"/>
      <c r="L1392" s="165"/>
      <c r="M1392" s="171"/>
      <c r="N1392" s="172"/>
      <c r="O1392" s="172"/>
      <c r="P1392" s="172"/>
      <c r="Q1392" s="172"/>
      <c r="R1392" s="172"/>
      <c r="S1392" s="172"/>
      <c r="T1392" s="173"/>
      <c r="AT1392" s="167" t="s">
        <v>167</v>
      </c>
      <c r="AU1392" s="167" t="s">
        <v>85</v>
      </c>
      <c r="AV1392" s="13" t="s">
        <v>85</v>
      </c>
      <c r="AW1392" s="13" t="s">
        <v>32</v>
      </c>
      <c r="AX1392" s="13" t="s">
        <v>76</v>
      </c>
      <c r="AY1392" s="167" t="s">
        <v>159</v>
      </c>
    </row>
    <row r="1393" spans="2:51" s="13" customFormat="1" ht="11.25">
      <c r="B1393" s="165"/>
      <c r="D1393" s="166" t="s">
        <v>167</v>
      </c>
      <c r="E1393" s="167" t="s">
        <v>1</v>
      </c>
      <c r="F1393" s="168" t="s">
        <v>2397</v>
      </c>
      <c r="H1393" s="169">
        <v>5.9</v>
      </c>
      <c r="I1393" s="170"/>
      <c r="L1393" s="165"/>
      <c r="M1393" s="171"/>
      <c r="N1393" s="172"/>
      <c r="O1393" s="172"/>
      <c r="P1393" s="172"/>
      <c r="Q1393" s="172"/>
      <c r="R1393" s="172"/>
      <c r="S1393" s="172"/>
      <c r="T1393" s="173"/>
      <c r="AT1393" s="167" t="s">
        <v>167</v>
      </c>
      <c r="AU1393" s="167" t="s">
        <v>85</v>
      </c>
      <c r="AV1393" s="13" t="s">
        <v>85</v>
      </c>
      <c r="AW1393" s="13" t="s">
        <v>32</v>
      </c>
      <c r="AX1393" s="13" t="s">
        <v>76</v>
      </c>
      <c r="AY1393" s="167" t="s">
        <v>159</v>
      </c>
    </row>
    <row r="1394" spans="2:51" s="13" customFormat="1" ht="11.25">
      <c r="B1394" s="165"/>
      <c r="D1394" s="166" t="s">
        <v>167</v>
      </c>
      <c r="E1394" s="167" t="s">
        <v>1</v>
      </c>
      <c r="F1394" s="168" t="s">
        <v>2398</v>
      </c>
      <c r="H1394" s="169">
        <v>5.2</v>
      </c>
      <c r="I1394" s="170"/>
      <c r="L1394" s="165"/>
      <c r="M1394" s="171"/>
      <c r="N1394" s="172"/>
      <c r="O1394" s="172"/>
      <c r="P1394" s="172"/>
      <c r="Q1394" s="172"/>
      <c r="R1394" s="172"/>
      <c r="S1394" s="172"/>
      <c r="T1394" s="173"/>
      <c r="AT1394" s="167" t="s">
        <v>167</v>
      </c>
      <c r="AU1394" s="167" t="s">
        <v>85</v>
      </c>
      <c r="AV1394" s="13" t="s">
        <v>85</v>
      </c>
      <c r="AW1394" s="13" t="s">
        <v>32</v>
      </c>
      <c r="AX1394" s="13" t="s">
        <v>76</v>
      </c>
      <c r="AY1394" s="167" t="s">
        <v>159</v>
      </c>
    </row>
    <row r="1395" spans="2:51" s="14" customFormat="1" ht="11.25">
      <c r="B1395" s="174"/>
      <c r="D1395" s="166" t="s">
        <v>167</v>
      </c>
      <c r="E1395" s="175" t="s">
        <v>1</v>
      </c>
      <c r="F1395" s="176" t="s">
        <v>227</v>
      </c>
      <c r="H1395" s="177">
        <v>85.65</v>
      </c>
      <c r="I1395" s="178"/>
      <c r="L1395" s="174"/>
      <c r="M1395" s="179"/>
      <c r="N1395" s="180"/>
      <c r="O1395" s="180"/>
      <c r="P1395" s="180"/>
      <c r="Q1395" s="180"/>
      <c r="R1395" s="180"/>
      <c r="S1395" s="180"/>
      <c r="T1395" s="181"/>
      <c r="AT1395" s="175" t="s">
        <v>167</v>
      </c>
      <c r="AU1395" s="175" t="s">
        <v>85</v>
      </c>
      <c r="AV1395" s="14" t="s">
        <v>165</v>
      </c>
      <c r="AW1395" s="14" t="s">
        <v>32</v>
      </c>
      <c r="AX1395" s="14" t="s">
        <v>83</v>
      </c>
      <c r="AY1395" s="175" t="s">
        <v>159</v>
      </c>
    </row>
    <row r="1396" spans="1:65" s="2" customFormat="1" ht="24.2" customHeight="1">
      <c r="A1396" s="33"/>
      <c r="B1396" s="150"/>
      <c r="C1396" s="151" t="s">
        <v>2399</v>
      </c>
      <c r="D1396" s="151" t="s">
        <v>161</v>
      </c>
      <c r="E1396" s="152" t="s">
        <v>2400</v>
      </c>
      <c r="F1396" s="153" t="s">
        <v>2401</v>
      </c>
      <c r="G1396" s="154" t="s">
        <v>190</v>
      </c>
      <c r="H1396" s="155">
        <v>272.22</v>
      </c>
      <c r="I1396" s="156"/>
      <c r="J1396" s="157">
        <f>ROUND(I1396*H1396,2)</f>
        <v>0</v>
      </c>
      <c r="K1396" s="158"/>
      <c r="L1396" s="34"/>
      <c r="M1396" s="159" t="s">
        <v>1</v>
      </c>
      <c r="N1396" s="160" t="s">
        <v>41</v>
      </c>
      <c r="O1396" s="59"/>
      <c r="P1396" s="161">
        <f>O1396*H1396</f>
        <v>0</v>
      </c>
      <c r="Q1396" s="161">
        <v>7E-05</v>
      </c>
      <c r="R1396" s="161">
        <f>Q1396*H1396</f>
        <v>0.0190554</v>
      </c>
      <c r="S1396" s="161">
        <v>0</v>
      </c>
      <c r="T1396" s="162">
        <f>S1396*H1396</f>
        <v>0</v>
      </c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33"/>
      <c r="AE1396" s="33"/>
      <c r="AR1396" s="163" t="s">
        <v>237</v>
      </c>
      <c r="AT1396" s="163" t="s">
        <v>161</v>
      </c>
      <c r="AU1396" s="163" t="s">
        <v>85</v>
      </c>
      <c r="AY1396" s="18" t="s">
        <v>159</v>
      </c>
      <c r="BE1396" s="164">
        <f>IF(N1396="základní",J1396,0)</f>
        <v>0</v>
      </c>
      <c r="BF1396" s="164">
        <f>IF(N1396="snížená",J1396,0)</f>
        <v>0</v>
      </c>
      <c r="BG1396" s="164">
        <f>IF(N1396="zákl. přenesená",J1396,0)</f>
        <v>0</v>
      </c>
      <c r="BH1396" s="164">
        <f>IF(N1396="sníž. přenesená",J1396,0)</f>
        <v>0</v>
      </c>
      <c r="BI1396" s="164">
        <f>IF(N1396="nulová",J1396,0)</f>
        <v>0</v>
      </c>
      <c r="BJ1396" s="18" t="s">
        <v>83</v>
      </c>
      <c r="BK1396" s="164">
        <f>ROUND(I1396*H1396,2)</f>
        <v>0</v>
      </c>
      <c r="BL1396" s="18" t="s">
        <v>237</v>
      </c>
      <c r="BM1396" s="163" t="s">
        <v>2402</v>
      </c>
    </row>
    <row r="1397" spans="1:65" s="2" customFormat="1" ht="24.2" customHeight="1">
      <c r="A1397" s="33"/>
      <c r="B1397" s="150"/>
      <c r="C1397" s="151" t="s">
        <v>2403</v>
      </c>
      <c r="D1397" s="151" t="s">
        <v>161</v>
      </c>
      <c r="E1397" s="152" t="s">
        <v>2400</v>
      </c>
      <c r="F1397" s="153" t="s">
        <v>2401</v>
      </c>
      <c r="G1397" s="154" t="s">
        <v>190</v>
      </c>
      <c r="H1397" s="155">
        <v>85.65</v>
      </c>
      <c r="I1397" s="156"/>
      <c r="J1397" s="157">
        <f>ROUND(I1397*H1397,2)</f>
        <v>0</v>
      </c>
      <c r="K1397" s="158"/>
      <c r="L1397" s="34"/>
      <c r="M1397" s="159" t="s">
        <v>1</v>
      </c>
      <c r="N1397" s="160" t="s">
        <v>41</v>
      </c>
      <c r="O1397" s="59"/>
      <c r="P1397" s="161">
        <f>O1397*H1397</f>
        <v>0</v>
      </c>
      <c r="Q1397" s="161">
        <v>7E-05</v>
      </c>
      <c r="R1397" s="161">
        <f>Q1397*H1397</f>
        <v>0.0059955</v>
      </c>
      <c r="S1397" s="161">
        <v>0</v>
      </c>
      <c r="T1397" s="162">
        <f>S1397*H1397</f>
        <v>0</v>
      </c>
      <c r="U1397" s="33"/>
      <c r="V1397" s="33"/>
      <c r="W1397" s="33"/>
      <c r="X1397" s="33"/>
      <c r="Y1397" s="33"/>
      <c r="Z1397" s="33"/>
      <c r="AA1397" s="33"/>
      <c r="AB1397" s="33"/>
      <c r="AC1397" s="33"/>
      <c r="AD1397" s="33"/>
      <c r="AE1397" s="33"/>
      <c r="AR1397" s="163" t="s">
        <v>237</v>
      </c>
      <c r="AT1397" s="163" t="s">
        <v>161</v>
      </c>
      <c r="AU1397" s="163" t="s">
        <v>85</v>
      </c>
      <c r="AY1397" s="18" t="s">
        <v>159</v>
      </c>
      <c r="BE1397" s="164">
        <f>IF(N1397="základní",J1397,0)</f>
        <v>0</v>
      </c>
      <c r="BF1397" s="164">
        <f>IF(N1397="snížená",J1397,0)</f>
        <v>0</v>
      </c>
      <c r="BG1397" s="164">
        <f>IF(N1397="zákl. přenesená",J1397,0)</f>
        <v>0</v>
      </c>
      <c r="BH1397" s="164">
        <f>IF(N1397="sníž. přenesená",J1397,0)</f>
        <v>0</v>
      </c>
      <c r="BI1397" s="164">
        <f>IF(N1397="nulová",J1397,0)</f>
        <v>0</v>
      </c>
      <c r="BJ1397" s="18" t="s">
        <v>83</v>
      </c>
      <c r="BK1397" s="164">
        <f>ROUND(I1397*H1397,2)</f>
        <v>0</v>
      </c>
      <c r="BL1397" s="18" t="s">
        <v>237</v>
      </c>
      <c r="BM1397" s="163" t="s">
        <v>2404</v>
      </c>
    </row>
    <row r="1398" spans="1:65" s="2" customFormat="1" ht="24.2" customHeight="1">
      <c r="A1398" s="33"/>
      <c r="B1398" s="150"/>
      <c r="C1398" s="151" t="s">
        <v>2405</v>
      </c>
      <c r="D1398" s="151" t="s">
        <v>161</v>
      </c>
      <c r="E1398" s="152" t="s">
        <v>2406</v>
      </c>
      <c r="F1398" s="153" t="s">
        <v>2407</v>
      </c>
      <c r="G1398" s="154" t="s">
        <v>164</v>
      </c>
      <c r="H1398" s="155">
        <v>9.45</v>
      </c>
      <c r="I1398" s="156"/>
      <c r="J1398" s="157">
        <f>ROUND(I1398*H1398,2)</f>
        <v>0</v>
      </c>
      <c r="K1398" s="158"/>
      <c r="L1398" s="34"/>
      <c r="M1398" s="159" t="s">
        <v>1</v>
      </c>
      <c r="N1398" s="160" t="s">
        <v>41</v>
      </c>
      <c r="O1398" s="59"/>
      <c r="P1398" s="161">
        <f>O1398*H1398</f>
        <v>0</v>
      </c>
      <c r="Q1398" s="161">
        <v>0.00094</v>
      </c>
      <c r="R1398" s="161">
        <f>Q1398*H1398</f>
        <v>0.008882999999999999</v>
      </c>
      <c r="S1398" s="161">
        <v>0</v>
      </c>
      <c r="T1398" s="162">
        <f>S1398*H1398</f>
        <v>0</v>
      </c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33"/>
      <c r="AR1398" s="163" t="s">
        <v>237</v>
      </c>
      <c r="AT1398" s="163" t="s">
        <v>161</v>
      </c>
      <c r="AU1398" s="163" t="s">
        <v>85</v>
      </c>
      <c r="AY1398" s="18" t="s">
        <v>159</v>
      </c>
      <c r="BE1398" s="164">
        <f>IF(N1398="základní",J1398,0)</f>
        <v>0</v>
      </c>
      <c r="BF1398" s="164">
        <f>IF(N1398="snížená",J1398,0)</f>
        <v>0</v>
      </c>
      <c r="BG1398" s="164">
        <f>IF(N1398="zákl. přenesená",J1398,0)</f>
        <v>0</v>
      </c>
      <c r="BH1398" s="164">
        <f>IF(N1398="sníž. přenesená",J1398,0)</f>
        <v>0</v>
      </c>
      <c r="BI1398" s="164">
        <f>IF(N1398="nulová",J1398,0)</f>
        <v>0</v>
      </c>
      <c r="BJ1398" s="18" t="s">
        <v>83</v>
      </c>
      <c r="BK1398" s="164">
        <f>ROUND(I1398*H1398,2)</f>
        <v>0</v>
      </c>
      <c r="BL1398" s="18" t="s">
        <v>237</v>
      </c>
      <c r="BM1398" s="163" t="s">
        <v>2408</v>
      </c>
    </row>
    <row r="1399" spans="2:51" s="13" customFormat="1" ht="11.25">
      <c r="B1399" s="165"/>
      <c r="D1399" s="166" t="s">
        <v>167</v>
      </c>
      <c r="E1399" s="167" t="s">
        <v>1</v>
      </c>
      <c r="F1399" s="168" t="s">
        <v>2409</v>
      </c>
      <c r="H1399" s="169">
        <v>2.31</v>
      </c>
      <c r="I1399" s="170"/>
      <c r="L1399" s="165"/>
      <c r="M1399" s="171"/>
      <c r="N1399" s="172"/>
      <c r="O1399" s="172"/>
      <c r="P1399" s="172"/>
      <c r="Q1399" s="172"/>
      <c r="R1399" s="172"/>
      <c r="S1399" s="172"/>
      <c r="T1399" s="173"/>
      <c r="AT1399" s="167" t="s">
        <v>167</v>
      </c>
      <c r="AU1399" s="167" t="s">
        <v>85</v>
      </c>
      <c r="AV1399" s="13" t="s">
        <v>85</v>
      </c>
      <c r="AW1399" s="13" t="s">
        <v>32</v>
      </c>
      <c r="AX1399" s="13" t="s">
        <v>76</v>
      </c>
      <c r="AY1399" s="167" t="s">
        <v>159</v>
      </c>
    </row>
    <row r="1400" spans="2:51" s="13" customFormat="1" ht="11.25">
      <c r="B1400" s="165"/>
      <c r="D1400" s="166" t="s">
        <v>167</v>
      </c>
      <c r="E1400" s="167" t="s">
        <v>1</v>
      </c>
      <c r="F1400" s="168" t="s">
        <v>2410</v>
      </c>
      <c r="H1400" s="169">
        <v>2.52</v>
      </c>
      <c r="I1400" s="170"/>
      <c r="L1400" s="165"/>
      <c r="M1400" s="171"/>
      <c r="N1400" s="172"/>
      <c r="O1400" s="172"/>
      <c r="P1400" s="172"/>
      <c r="Q1400" s="172"/>
      <c r="R1400" s="172"/>
      <c r="S1400" s="172"/>
      <c r="T1400" s="173"/>
      <c r="AT1400" s="167" t="s">
        <v>167</v>
      </c>
      <c r="AU1400" s="167" t="s">
        <v>85</v>
      </c>
      <c r="AV1400" s="13" t="s">
        <v>85</v>
      </c>
      <c r="AW1400" s="13" t="s">
        <v>32</v>
      </c>
      <c r="AX1400" s="13" t="s">
        <v>76</v>
      </c>
      <c r="AY1400" s="167" t="s">
        <v>159</v>
      </c>
    </row>
    <row r="1401" spans="2:51" s="13" customFormat="1" ht="11.25">
      <c r="B1401" s="165"/>
      <c r="D1401" s="166" t="s">
        <v>167</v>
      </c>
      <c r="E1401" s="167" t="s">
        <v>1</v>
      </c>
      <c r="F1401" s="168" t="s">
        <v>2411</v>
      </c>
      <c r="H1401" s="169">
        <v>2.31</v>
      </c>
      <c r="I1401" s="170"/>
      <c r="L1401" s="165"/>
      <c r="M1401" s="171"/>
      <c r="N1401" s="172"/>
      <c r="O1401" s="172"/>
      <c r="P1401" s="172"/>
      <c r="Q1401" s="172"/>
      <c r="R1401" s="172"/>
      <c r="S1401" s="172"/>
      <c r="T1401" s="173"/>
      <c r="AT1401" s="167" t="s">
        <v>167</v>
      </c>
      <c r="AU1401" s="167" t="s">
        <v>85</v>
      </c>
      <c r="AV1401" s="13" t="s">
        <v>85</v>
      </c>
      <c r="AW1401" s="13" t="s">
        <v>32</v>
      </c>
      <c r="AX1401" s="13" t="s">
        <v>76</v>
      </c>
      <c r="AY1401" s="167" t="s">
        <v>159</v>
      </c>
    </row>
    <row r="1402" spans="2:51" s="13" customFormat="1" ht="11.25">
      <c r="B1402" s="165"/>
      <c r="D1402" s="166" t="s">
        <v>167</v>
      </c>
      <c r="E1402" s="167" t="s">
        <v>1</v>
      </c>
      <c r="F1402" s="168" t="s">
        <v>2412</v>
      </c>
      <c r="H1402" s="169">
        <v>2.31</v>
      </c>
      <c r="I1402" s="170"/>
      <c r="L1402" s="165"/>
      <c r="M1402" s="171"/>
      <c r="N1402" s="172"/>
      <c r="O1402" s="172"/>
      <c r="P1402" s="172"/>
      <c r="Q1402" s="172"/>
      <c r="R1402" s="172"/>
      <c r="S1402" s="172"/>
      <c r="T1402" s="173"/>
      <c r="AT1402" s="167" t="s">
        <v>167</v>
      </c>
      <c r="AU1402" s="167" t="s">
        <v>85</v>
      </c>
      <c r="AV1402" s="13" t="s">
        <v>85</v>
      </c>
      <c r="AW1402" s="13" t="s">
        <v>32</v>
      </c>
      <c r="AX1402" s="13" t="s">
        <v>76</v>
      </c>
      <c r="AY1402" s="167" t="s">
        <v>159</v>
      </c>
    </row>
    <row r="1403" spans="2:51" s="14" customFormat="1" ht="11.25">
      <c r="B1403" s="174"/>
      <c r="D1403" s="166" t="s">
        <v>167</v>
      </c>
      <c r="E1403" s="175" t="s">
        <v>1</v>
      </c>
      <c r="F1403" s="176" t="s">
        <v>227</v>
      </c>
      <c r="H1403" s="177">
        <v>9.450000000000001</v>
      </c>
      <c r="I1403" s="178"/>
      <c r="L1403" s="174"/>
      <c r="M1403" s="179"/>
      <c r="N1403" s="180"/>
      <c r="O1403" s="180"/>
      <c r="P1403" s="180"/>
      <c r="Q1403" s="180"/>
      <c r="R1403" s="180"/>
      <c r="S1403" s="180"/>
      <c r="T1403" s="181"/>
      <c r="AT1403" s="175" t="s">
        <v>167</v>
      </c>
      <c r="AU1403" s="175" t="s">
        <v>85</v>
      </c>
      <c r="AV1403" s="14" t="s">
        <v>165</v>
      </c>
      <c r="AW1403" s="14" t="s">
        <v>32</v>
      </c>
      <c r="AX1403" s="14" t="s">
        <v>83</v>
      </c>
      <c r="AY1403" s="175" t="s">
        <v>159</v>
      </c>
    </row>
    <row r="1404" spans="1:65" s="2" customFormat="1" ht="37.9" customHeight="1">
      <c r="A1404" s="33"/>
      <c r="B1404" s="150"/>
      <c r="C1404" s="191" t="s">
        <v>2413</v>
      </c>
      <c r="D1404" s="191" t="s">
        <v>581</v>
      </c>
      <c r="E1404" s="192" t="s">
        <v>2414</v>
      </c>
      <c r="F1404" s="193" t="s">
        <v>2415</v>
      </c>
      <c r="G1404" s="194" t="s">
        <v>164</v>
      </c>
      <c r="H1404" s="195">
        <v>9.45</v>
      </c>
      <c r="I1404" s="196"/>
      <c r="J1404" s="197">
        <f>ROUND(I1404*H1404,2)</f>
        <v>0</v>
      </c>
      <c r="K1404" s="198"/>
      <c r="L1404" s="199"/>
      <c r="M1404" s="200" t="s">
        <v>1</v>
      </c>
      <c r="N1404" s="201" t="s">
        <v>41</v>
      </c>
      <c r="O1404" s="59"/>
      <c r="P1404" s="161">
        <f>O1404*H1404</f>
        <v>0</v>
      </c>
      <c r="Q1404" s="161">
        <v>0.03</v>
      </c>
      <c r="R1404" s="161">
        <f>Q1404*H1404</f>
        <v>0.2835</v>
      </c>
      <c r="S1404" s="161">
        <v>0</v>
      </c>
      <c r="T1404" s="162">
        <f>S1404*H1404</f>
        <v>0</v>
      </c>
      <c r="U1404" s="33"/>
      <c r="V1404" s="33"/>
      <c r="W1404" s="33"/>
      <c r="X1404" s="33"/>
      <c r="Y1404" s="33"/>
      <c r="Z1404" s="33"/>
      <c r="AA1404" s="33"/>
      <c r="AB1404" s="33"/>
      <c r="AC1404" s="33"/>
      <c r="AD1404" s="33"/>
      <c r="AE1404" s="33"/>
      <c r="AR1404" s="163" t="s">
        <v>327</v>
      </c>
      <c r="AT1404" s="163" t="s">
        <v>581</v>
      </c>
      <c r="AU1404" s="163" t="s">
        <v>85</v>
      </c>
      <c r="AY1404" s="18" t="s">
        <v>159</v>
      </c>
      <c r="BE1404" s="164">
        <f>IF(N1404="základní",J1404,0)</f>
        <v>0</v>
      </c>
      <c r="BF1404" s="164">
        <f>IF(N1404="snížená",J1404,0)</f>
        <v>0</v>
      </c>
      <c r="BG1404" s="164">
        <f>IF(N1404="zákl. přenesená",J1404,0)</f>
        <v>0</v>
      </c>
      <c r="BH1404" s="164">
        <f>IF(N1404="sníž. přenesená",J1404,0)</f>
        <v>0</v>
      </c>
      <c r="BI1404" s="164">
        <f>IF(N1404="nulová",J1404,0)</f>
        <v>0</v>
      </c>
      <c r="BJ1404" s="18" t="s">
        <v>83</v>
      </c>
      <c r="BK1404" s="164">
        <f>ROUND(I1404*H1404,2)</f>
        <v>0</v>
      </c>
      <c r="BL1404" s="18" t="s">
        <v>237</v>
      </c>
      <c r="BM1404" s="163" t="s">
        <v>2416</v>
      </c>
    </row>
    <row r="1405" spans="1:47" s="2" customFormat="1" ht="341.25">
      <c r="A1405" s="33"/>
      <c r="B1405" s="34"/>
      <c r="C1405" s="33"/>
      <c r="D1405" s="166" t="s">
        <v>447</v>
      </c>
      <c r="E1405" s="33"/>
      <c r="F1405" s="182" t="s">
        <v>2417</v>
      </c>
      <c r="G1405" s="33"/>
      <c r="H1405" s="33"/>
      <c r="I1405" s="183"/>
      <c r="J1405" s="33"/>
      <c r="K1405" s="33"/>
      <c r="L1405" s="34"/>
      <c r="M1405" s="184"/>
      <c r="N1405" s="185"/>
      <c r="O1405" s="59"/>
      <c r="P1405" s="59"/>
      <c r="Q1405" s="59"/>
      <c r="R1405" s="59"/>
      <c r="S1405" s="59"/>
      <c r="T1405" s="60"/>
      <c r="U1405" s="33"/>
      <c r="V1405" s="33"/>
      <c r="W1405" s="33"/>
      <c r="X1405" s="33"/>
      <c r="Y1405" s="33"/>
      <c r="Z1405" s="33"/>
      <c r="AA1405" s="33"/>
      <c r="AB1405" s="33"/>
      <c r="AC1405" s="33"/>
      <c r="AD1405" s="33"/>
      <c r="AE1405" s="33"/>
      <c r="AT1405" s="18" t="s">
        <v>447</v>
      </c>
      <c r="AU1405" s="18" t="s">
        <v>85</v>
      </c>
    </row>
    <row r="1406" spans="2:51" s="13" customFormat="1" ht="11.25">
      <c r="B1406" s="165"/>
      <c r="D1406" s="166" t="s">
        <v>167</v>
      </c>
      <c r="E1406" s="167" t="s">
        <v>1</v>
      </c>
      <c r="F1406" s="168" t="s">
        <v>2409</v>
      </c>
      <c r="H1406" s="169">
        <v>2.31</v>
      </c>
      <c r="I1406" s="170"/>
      <c r="L1406" s="165"/>
      <c r="M1406" s="171"/>
      <c r="N1406" s="172"/>
      <c r="O1406" s="172"/>
      <c r="P1406" s="172"/>
      <c r="Q1406" s="172"/>
      <c r="R1406" s="172"/>
      <c r="S1406" s="172"/>
      <c r="T1406" s="173"/>
      <c r="AT1406" s="167" t="s">
        <v>167</v>
      </c>
      <c r="AU1406" s="167" t="s">
        <v>85</v>
      </c>
      <c r="AV1406" s="13" t="s">
        <v>85</v>
      </c>
      <c r="AW1406" s="13" t="s">
        <v>32</v>
      </c>
      <c r="AX1406" s="13" t="s">
        <v>76</v>
      </c>
      <c r="AY1406" s="167" t="s">
        <v>159</v>
      </c>
    </row>
    <row r="1407" spans="2:51" s="13" customFormat="1" ht="11.25">
      <c r="B1407" s="165"/>
      <c r="D1407" s="166" t="s">
        <v>167</v>
      </c>
      <c r="E1407" s="167" t="s">
        <v>1</v>
      </c>
      <c r="F1407" s="168" t="s">
        <v>2410</v>
      </c>
      <c r="H1407" s="169">
        <v>2.52</v>
      </c>
      <c r="I1407" s="170"/>
      <c r="L1407" s="165"/>
      <c r="M1407" s="171"/>
      <c r="N1407" s="172"/>
      <c r="O1407" s="172"/>
      <c r="P1407" s="172"/>
      <c r="Q1407" s="172"/>
      <c r="R1407" s="172"/>
      <c r="S1407" s="172"/>
      <c r="T1407" s="173"/>
      <c r="AT1407" s="167" t="s">
        <v>167</v>
      </c>
      <c r="AU1407" s="167" t="s">
        <v>85</v>
      </c>
      <c r="AV1407" s="13" t="s">
        <v>85</v>
      </c>
      <c r="AW1407" s="13" t="s">
        <v>32</v>
      </c>
      <c r="AX1407" s="13" t="s">
        <v>76</v>
      </c>
      <c r="AY1407" s="167" t="s">
        <v>159</v>
      </c>
    </row>
    <row r="1408" spans="2:51" s="13" customFormat="1" ht="11.25">
      <c r="B1408" s="165"/>
      <c r="D1408" s="166" t="s">
        <v>167</v>
      </c>
      <c r="E1408" s="167" t="s">
        <v>1</v>
      </c>
      <c r="F1408" s="168" t="s">
        <v>2411</v>
      </c>
      <c r="H1408" s="169">
        <v>2.31</v>
      </c>
      <c r="I1408" s="170"/>
      <c r="L1408" s="165"/>
      <c r="M1408" s="171"/>
      <c r="N1408" s="172"/>
      <c r="O1408" s="172"/>
      <c r="P1408" s="172"/>
      <c r="Q1408" s="172"/>
      <c r="R1408" s="172"/>
      <c r="S1408" s="172"/>
      <c r="T1408" s="173"/>
      <c r="AT1408" s="167" t="s">
        <v>167</v>
      </c>
      <c r="AU1408" s="167" t="s">
        <v>85</v>
      </c>
      <c r="AV1408" s="13" t="s">
        <v>85</v>
      </c>
      <c r="AW1408" s="13" t="s">
        <v>32</v>
      </c>
      <c r="AX1408" s="13" t="s">
        <v>76</v>
      </c>
      <c r="AY1408" s="167" t="s">
        <v>159</v>
      </c>
    </row>
    <row r="1409" spans="2:51" s="13" customFormat="1" ht="11.25">
      <c r="B1409" s="165"/>
      <c r="D1409" s="166" t="s">
        <v>167</v>
      </c>
      <c r="E1409" s="167" t="s">
        <v>1</v>
      </c>
      <c r="F1409" s="168" t="s">
        <v>2412</v>
      </c>
      <c r="H1409" s="169">
        <v>2.31</v>
      </c>
      <c r="I1409" s="170"/>
      <c r="L1409" s="165"/>
      <c r="M1409" s="171"/>
      <c r="N1409" s="172"/>
      <c r="O1409" s="172"/>
      <c r="P1409" s="172"/>
      <c r="Q1409" s="172"/>
      <c r="R1409" s="172"/>
      <c r="S1409" s="172"/>
      <c r="T1409" s="173"/>
      <c r="AT1409" s="167" t="s">
        <v>167</v>
      </c>
      <c r="AU1409" s="167" t="s">
        <v>85</v>
      </c>
      <c r="AV1409" s="13" t="s">
        <v>85</v>
      </c>
      <c r="AW1409" s="13" t="s">
        <v>32</v>
      </c>
      <c r="AX1409" s="13" t="s">
        <v>76</v>
      </c>
      <c r="AY1409" s="167" t="s">
        <v>159</v>
      </c>
    </row>
    <row r="1410" spans="2:51" s="14" customFormat="1" ht="11.25">
      <c r="B1410" s="174"/>
      <c r="D1410" s="166" t="s">
        <v>167</v>
      </c>
      <c r="E1410" s="175" t="s">
        <v>1</v>
      </c>
      <c r="F1410" s="176" t="s">
        <v>227</v>
      </c>
      <c r="H1410" s="177">
        <v>9.450000000000001</v>
      </c>
      <c r="I1410" s="178"/>
      <c r="L1410" s="174"/>
      <c r="M1410" s="179"/>
      <c r="N1410" s="180"/>
      <c r="O1410" s="180"/>
      <c r="P1410" s="180"/>
      <c r="Q1410" s="180"/>
      <c r="R1410" s="180"/>
      <c r="S1410" s="180"/>
      <c r="T1410" s="181"/>
      <c r="AT1410" s="175" t="s">
        <v>167</v>
      </c>
      <c r="AU1410" s="175" t="s">
        <v>85</v>
      </c>
      <c r="AV1410" s="14" t="s">
        <v>165</v>
      </c>
      <c r="AW1410" s="14" t="s">
        <v>32</v>
      </c>
      <c r="AX1410" s="14" t="s">
        <v>83</v>
      </c>
      <c r="AY1410" s="175" t="s">
        <v>159</v>
      </c>
    </row>
    <row r="1411" spans="1:65" s="2" customFormat="1" ht="24.2" customHeight="1">
      <c r="A1411" s="33"/>
      <c r="B1411" s="150"/>
      <c r="C1411" s="151" t="s">
        <v>2418</v>
      </c>
      <c r="D1411" s="151" t="s">
        <v>161</v>
      </c>
      <c r="E1411" s="152" t="s">
        <v>2419</v>
      </c>
      <c r="F1411" s="153" t="s">
        <v>2420</v>
      </c>
      <c r="G1411" s="154" t="s">
        <v>325</v>
      </c>
      <c r="H1411" s="155">
        <v>6</v>
      </c>
      <c r="I1411" s="156"/>
      <c r="J1411" s="157">
        <f>ROUND(I1411*H1411,2)</f>
        <v>0</v>
      </c>
      <c r="K1411" s="158"/>
      <c r="L1411" s="34"/>
      <c r="M1411" s="159" t="s">
        <v>1</v>
      </c>
      <c r="N1411" s="160" t="s">
        <v>41</v>
      </c>
      <c r="O1411" s="59"/>
      <c r="P1411" s="161">
        <f>O1411*H1411</f>
        <v>0</v>
      </c>
      <c r="Q1411" s="161">
        <v>0</v>
      </c>
      <c r="R1411" s="161">
        <f>Q1411*H1411</f>
        <v>0</v>
      </c>
      <c r="S1411" s="161">
        <v>0</v>
      </c>
      <c r="T1411" s="162">
        <f>S1411*H1411</f>
        <v>0</v>
      </c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33"/>
      <c r="AE1411" s="33"/>
      <c r="AR1411" s="163" t="s">
        <v>237</v>
      </c>
      <c r="AT1411" s="163" t="s">
        <v>161</v>
      </c>
      <c r="AU1411" s="163" t="s">
        <v>85</v>
      </c>
      <c r="AY1411" s="18" t="s">
        <v>159</v>
      </c>
      <c r="BE1411" s="164">
        <f>IF(N1411="základní",J1411,0)</f>
        <v>0</v>
      </c>
      <c r="BF1411" s="164">
        <f>IF(N1411="snížená",J1411,0)</f>
        <v>0</v>
      </c>
      <c r="BG1411" s="164">
        <f>IF(N1411="zákl. přenesená",J1411,0)</f>
        <v>0</v>
      </c>
      <c r="BH1411" s="164">
        <f>IF(N1411="sníž. přenesená",J1411,0)</f>
        <v>0</v>
      </c>
      <c r="BI1411" s="164">
        <f>IF(N1411="nulová",J1411,0)</f>
        <v>0</v>
      </c>
      <c r="BJ1411" s="18" t="s">
        <v>83</v>
      </c>
      <c r="BK1411" s="164">
        <f>ROUND(I1411*H1411,2)</f>
        <v>0</v>
      </c>
      <c r="BL1411" s="18" t="s">
        <v>237</v>
      </c>
      <c r="BM1411" s="163" t="s">
        <v>2421</v>
      </c>
    </row>
    <row r="1412" spans="1:65" s="2" customFormat="1" ht="24.2" customHeight="1">
      <c r="A1412" s="33"/>
      <c r="B1412" s="150"/>
      <c r="C1412" s="191" t="s">
        <v>2422</v>
      </c>
      <c r="D1412" s="191" t="s">
        <v>581</v>
      </c>
      <c r="E1412" s="192" t="s">
        <v>2423</v>
      </c>
      <c r="F1412" s="193" t="s">
        <v>2424</v>
      </c>
      <c r="G1412" s="194" t="s">
        <v>164</v>
      </c>
      <c r="H1412" s="195">
        <v>8.319</v>
      </c>
      <c r="I1412" s="196"/>
      <c r="J1412" s="197">
        <f>ROUND(I1412*H1412,2)</f>
        <v>0</v>
      </c>
      <c r="K1412" s="198"/>
      <c r="L1412" s="199"/>
      <c r="M1412" s="200" t="s">
        <v>1</v>
      </c>
      <c r="N1412" s="201" t="s">
        <v>41</v>
      </c>
      <c r="O1412" s="59"/>
      <c r="P1412" s="161">
        <f>O1412*H1412</f>
        <v>0</v>
      </c>
      <c r="Q1412" s="161">
        <v>0.03829</v>
      </c>
      <c r="R1412" s="161">
        <f>Q1412*H1412</f>
        <v>0.31853451</v>
      </c>
      <c r="S1412" s="161">
        <v>0</v>
      </c>
      <c r="T1412" s="162">
        <f>S1412*H1412</f>
        <v>0</v>
      </c>
      <c r="U1412" s="33"/>
      <c r="V1412" s="33"/>
      <c r="W1412" s="33"/>
      <c r="X1412" s="33"/>
      <c r="Y1412" s="33"/>
      <c r="Z1412" s="33"/>
      <c r="AA1412" s="33"/>
      <c r="AB1412" s="33"/>
      <c r="AC1412" s="33"/>
      <c r="AD1412" s="33"/>
      <c r="AE1412" s="33"/>
      <c r="AR1412" s="163" t="s">
        <v>327</v>
      </c>
      <c r="AT1412" s="163" t="s">
        <v>581</v>
      </c>
      <c r="AU1412" s="163" t="s">
        <v>85</v>
      </c>
      <c r="AY1412" s="18" t="s">
        <v>159</v>
      </c>
      <c r="BE1412" s="164">
        <f>IF(N1412="základní",J1412,0)</f>
        <v>0</v>
      </c>
      <c r="BF1412" s="164">
        <f>IF(N1412="snížená",J1412,0)</f>
        <v>0</v>
      </c>
      <c r="BG1412" s="164">
        <f>IF(N1412="zákl. přenesená",J1412,0)</f>
        <v>0</v>
      </c>
      <c r="BH1412" s="164">
        <f>IF(N1412="sníž. přenesená",J1412,0)</f>
        <v>0</v>
      </c>
      <c r="BI1412" s="164">
        <f>IF(N1412="nulová",J1412,0)</f>
        <v>0</v>
      </c>
      <c r="BJ1412" s="18" t="s">
        <v>83</v>
      </c>
      <c r="BK1412" s="164">
        <f>ROUND(I1412*H1412,2)</f>
        <v>0</v>
      </c>
      <c r="BL1412" s="18" t="s">
        <v>237</v>
      </c>
      <c r="BM1412" s="163" t="s">
        <v>2425</v>
      </c>
    </row>
    <row r="1413" spans="1:47" s="2" customFormat="1" ht="136.5">
      <c r="A1413" s="33"/>
      <c r="B1413" s="34"/>
      <c r="C1413" s="33"/>
      <c r="D1413" s="166" t="s">
        <v>447</v>
      </c>
      <c r="E1413" s="33"/>
      <c r="F1413" s="182" t="s">
        <v>2426</v>
      </c>
      <c r="G1413" s="33"/>
      <c r="H1413" s="33"/>
      <c r="I1413" s="183"/>
      <c r="J1413" s="33"/>
      <c r="K1413" s="33"/>
      <c r="L1413" s="34"/>
      <c r="M1413" s="184"/>
      <c r="N1413" s="185"/>
      <c r="O1413" s="59"/>
      <c r="P1413" s="59"/>
      <c r="Q1413" s="59"/>
      <c r="R1413" s="59"/>
      <c r="S1413" s="59"/>
      <c r="T1413" s="60"/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33"/>
      <c r="AE1413" s="33"/>
      <c r="AT1413" s="18" t="s">
        <v>447</v>
      </c>
      <c r="AU1413" s="18" t="s">
        <v>85</v>
      </c>
    </row>
    <row r="1414" spans="2:51" s="13" customFormat="1" ht="11.25">
      <c r="B1414" s="165"/>
      <c r="D1414" s="166" t="s">
        <v>167</v>
      </c>
      <c r="E1414" s="167" t="s">
        <v>1</v>
      </c>
      <c r="F1414" s="168" t="s">
        <v>2427</v>
      </c>
      <c r="H1414" s="169">
        <v>8.319</v>
      </c>
      <c r="I1414" s="170"/>
      <c r="L1414" s="165"/>
      <c r="M1414" s="171"/>
      <c r="N1414" s="172"/>
      <c r="O1414" s="172"/>
      <c r="P1414" s="172"/>
      <c r="Q1414" s="172"/>
      <c r="R1414" s="172"/>
      <c r="S1414" s="172"/>
      <c r="T1414" s="173"/>
      <c r="AT1414" s="167" t="s">
        <v>167</v>
      </c>
      <c r="AU1414" s="167" t="s">
        <v>85</v>
      </c>
      <c r="AV1414" s="13" t="s">
        <v>85</v>
      </c>
      <c r="AW1414" s="13" t="s">
        <v>32</v>
      </c>
      <c r="AX1414" s="13" t="s">
        <v>83</v>
      </c>
      <c r="AY1414" s="167" t="s">
        <v>159</v>
      </c>
    </row>
    <row r="1415" spans="1:65" s="2" customFormat="1" ht="33" customHeight="1">
      <c r="A1415" s="33"/>
      <c r="B1415" s="150"/>
      <c r="C1415" s="191" t="s">
        <v>2428</v>
      </c>
      <c r="D1415" s="191" t="s">
        <v>581</v>
      </c>
      <c r="E1415" s="192" t="s">
        <v>2429</v>
      </c>
      <c r="F1415" s="193" t="s">
        <v>2430</v>
      </c>
      <c r="G1415" s="194" t="s">
        <v>164</v>
      </c>
      <c r="H1415" s="195">
        <v>11.27</v>
      </c>
      <c r="I1415" s="196"/>
      <c r="J1415" s="197">
        <f>ROUND(I1415*H1415,2)</f>
        <v>0</v>
      </c>
      <c r="K1415" s="198"/>
      <c r="L1415" s="199"/>
      <c r="M1415" s="200" t="s">
        <v>1</v>
      </c>
      <c r="N1415" s="201" t="s">
        <v>41</v>
      </c>
      <c r="O1415" s="59"/>
      <c r="P1415" s="161">
        <f>O1415*H1415</f>
        <v>0</v>
      </c>
      <c r="Q1415" s="161">
        <v>0.04473</v>
      </c>
      <c r="R1415" s="161">
        <f>Q1415*H1415</f>
        <v>0.5041070999999999</v>
      </c>
      <c r="S1415" s="161">
        <v>0</v>
      </c>
      <c r="T1415" s="162">
        <f>S1415*H1415</f>
        <v>0</v>
      </c>
      <c r="U1415" s="33"/>
      <c r="V1415" s="33"/>
      <c r="W1415" s="33"/>
      <c r="X1415" s="33"/>
      <c r="Y1415" s="33"/>
      <c r="Z1415" s="33"/>
      <c r="AA1415" s="33"/>
      <c r="AB1415" s="33"/>
      <c r="AC1415" s="33"/>
      <c r="AD1415" s="33"/>
      <c r="AE1415" s="33"/>
      <c r="AR1415" s="163" t="s">
        <v>327</v>
      </c>
      <c r="AT1415" s="163" t="s">
        <v>581</v>
      </c>
      <c r="AU1415" s="163" t="s">
        <v>85</v>
      </c>
      <c r="AY1415" s="18" t="s">
        <v>159</v>
      </c>
      <c r="BE1415" s="164">
        <f>IF(N1415="základní",J1415,0)</f>
        <v>0</v>
      </c>
      <c r="BF1415" s="164">
        <f>IF(N1415="snížená",J1415,0)</f>
        <v>0</v>
      </c>
      <c r="BG1415" s="164">
        <f>IF(N1415="zákl. přenesená",J1415,0)</f>
        <v>0</v>
      </c>
      <c r="BH1415" s="164">
        <f>IF(N1415="sníž. přenesená",J1415,0)</f>
        <v>0</v>
      </c>
      <c r="BI1415" s="164">
        <f>IF(N1415="nulová",J1415,0)</f>
        <v>0</v>
      </c>
      <c r="BJ1415" s="18" t="s">
        <v>83</v>
      </c>
      <c r="BK1415" s="164">
        <f>ROUND(I1415*H1415,2)</f>
        <v>0</v>
      </c>
      <c r="BL1415" s="18" t="s">
        <v>237</v>
      </c>
      <c r="BM1415" s="163" t="s">
        <v>2431</v>
      </c>
    </row>
    <row r="1416" spans="1:47" s="2" customFormat="1" ht="360.75">
      <c r="A1416" s="33"/>
      <c r="B1416" s="34"/>
      <c r="C1416" s="33"/>
      <c r="D1416" s="166" t="s">
        <v>447</v>
      </c>
      <c r="E1416" s="33"/>
      <c r="F1416" s="182" t="s">
        <v>2432</v>
      </c>
      <c r="G1416" s="33"/>
      <c r="H1416" s="33"/>
      <c r="I1416" s="183"/>
      <c r="J1416" s="33"/>
      <c r="K1416" s="33"/>
      <c r="L1416" s="34"/>
      <c r="M1416" s="184"/>
      <c r="N1416" s="185"/>
      <c r="O1416" s="59"/>
      <c r="P1416" s="59"/>
      <c r="Q1416" s="59"/>
      <c r="R1416" s="59"/>
      <c r="S1416" s="59"/>
      <c r="T1416" s="60"/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T1416" s="18" t="s">
        <v>447</v>
      </c>
      <c r="AU1416" s="18" t="s">
        <v>85</v>
      </c>
    </row>
    <row r="1417" spans="2:51" s="13" customFormat="1" ht="11.25">
      <c r="B1417" s="165"/>
      <c r="D1417" s="166" t="s">
        <v>167</v>
      </c>
      <c r="E1417" s="167" t="s">
        <v>1</v>
      </c>
      <c r="F1417" s="168" t="s">
        <v>2433</v>
      </c>
      <c r="H1417" s="169">
        <v>3.688</v>
      </c>
      <c r="I1417" s="170"/>
      <c r="L1417" s="165"/>
      <c r="M1417" s="171"/>
      <c r="N1417" s="172"/>
      <c r="O1417" s="172"/>
      <c r="P1417" s="172"/>
      <c r="Q1417" s="172"/>
      <c r="R1417" s="172"/>
      <c r="S1417" s="172"/>
      <c r="T1417" s="173"/>
      <c r="AT1417" s="167" t="s">
        <v>167</v>
      </c>
      <c r="AU1417" s="167" t="s">
        <v>85</v>
      </c>
      <c r="AV1417" s="13" t="s">
        <v>85</v>
      </c>
      <c r="AW1417" s="13" t="s">
        <v>32</v>
      </c>
      <c r="AX1417" s="13" t="s">
        <v>76</v>
      </c>
      <c r="AY1417" s="167" t="s">
        <v>159</v>
      </c>
    </row>
    <row r="1418" spans="2:51" s="13" customFormat="1" ht="11.25">
      <c r="B1418" s="165"/>
      <c r="D1418" s="166" t="s">
        <v>167</v>
      </c>
      <c r="E1418" s="167" t="s">
        <v>1</v>
      </c>
      <c r="F1418" s="168" t="s">
        <v>2434</v>
      </c>
      <c r="H1418" s="169">
        <v>3.688</v>
      </c>
      <c r="I1418" s="170"/>
      <c r="L1418" s="165"/>
      <c r="M1418" s="171"/>
      <c r="N1418" s="172"/>
      <c r="O1418" s="172"/>
      <c r="P1418" s="172"/>
      <c r="Q1418" s="172"/>
      <c r="R1418" s="172"/>
      <c r="S1418" s="172"/>
      <c r="T1418" s="173"/>
      <c r="AT1418" s="167" t="s">
        <v>167</v>
      </c>
      <c r="AU1418" s="167" t="s">
        <v>85</v>
      </c>
      <c r="AV1418" s="13" t="s">
        <v>85</v>
      </c>
      <c r="AW1418" s="13" t="s">
        <v>32</v>
      </c>
      <c r="AX1418" s="13" t="s">
        <v>76</v>
      </c>
      <c r="AY1418" s="167" t="s">
        <v>159</v>
      </c>
    </row>
    <row r="1419" spans="2:51" s="13" customFormat="1" ht="11.25">
      <c r="B1419" s="165"/>
      <c r="D1419" s="166" t="s">
        <v>167</v>
      </c>
      <c r="E1419" s="167" t="s">
        <v>1</v>
      </c>
      <c r="F1419" s="168" t="s">
        <v>2435</v>
      </c>
      <c r="H1419" s="169">
        <v>3.894</v>
      </c>
      <c r="I1419" s="170"/>
      <c r="L1419" s="165"/>
      <c r="M1419" s="171"/>
      <c r="N1419" s="172"/>
      <c r="O1419" s="172"/>
      <c r="P1419" s="172"/>
      <c r="Q1419" s="172"/>
      <c r="R1419" s="172"/>
      <c r="S1419" s="172"/>
      <c r="T1419" s="173"/>
      <c r="AT1419" s="167" t="s">
        <v>167</v>
      </c>
      <c r="AU1419" s="167" t="s">
        <v>85</v>
      </c>
      <c r="AV1419" s="13" t="s">
        <v>85</v>
      </c>
      <c r="AW1419" s="13" t="s">
        <v>32</v>
      </c>
      <c r="AX1419" s="13" t="s">
        <v>76</v>
      </c>
      <c r="AY1419" s="167" t="s">
        <v>159</v>
      </c>
    </row>
    <row r="1420" spans="2:51" s="14" customFormat="1" ht="11.25">
      <c r="B1420" s="174"/>
      <c r="D1420" s="166" t="s">
        <v>167</v>
      </c>
      <c r="E1420" s="175" t="s">
        <v>1</v>
      </c>
      <c r="F1420" s="176" t="s">
        <v>227</v>
      </c>
      <c r="H1420" s="177">
        <v>11.27</v>
      </c>
      <c r="I1420" s="178"/>
      <c r="L1420" s="174"/>
      <c r="M1420" s="179"/>
      <c r="N1420" s="180"/>
      <c r="O1420" s="180"/>
      <c r="P1420" s="180"/>
      <c r="Q1420" s="180"/>
      <c r="R1420" s="180"/>
      <c r="S1420" s="180"/>
      <c r="T1420" s="181"/>
      <c r="AT1420" s="175" t="s">
        <v>167</v>
      </c>
      <c r="AU1420" s="175" t="s">
        <v>85</v>
      </c>
      <c r="AV1420" s="14" t="s">
        <v>165</v>
      </c>
      <c r="AW1420" s="14" t="s">
        <v>32</v>
      </c>
      <c r="AX1420" s="14" t="s">
        <v>83</v>
      </c>
      <c r="AY1420" s="175" t="s">
        <v>159</v>
      </c>
    </row>
    <row r="1421" spans="1:65" s="2" customFormat="1" ht="33" customHeight="1">
      <c r="A1421" s="33"/>
      <c r="B1421" s="150"/>
      <c r="C1421" s="191" t="s">
        <v>2436</v>
      </c>
      <c r="D1421" s="191" t="s">
        <v>581</v>
      </c>
      <c r="E1421" s="192" t="s">
        <v>2437</v>
      </c>
      <c r="F1421" s="193" t="s">
        <v>2438</v>
      </c>
      <c r="G1421" s="194" t="s">
        <v>164</v>
      </c>
      <c r="H1421" s="195">
        <v>2.88</v>
      </c>
      <c r="I1421" s="196"/>
      <c r="J1421" s="197">
        <f>ROUND(I1421*H1421,2)</f>
        <v>0</v>
      </c>
      <c r="K1421" s="198"/>
      <c r="L1421" s="199"/>
      <c r="M1421" s="200" t="s">
        <v>1</v>
      </c>
      <c r="N1421" s="201" t="s">
        <v>41</v>
      </c>
      <c r="O1421" s="59"/>
      <c r="P1421" s="161">
        <f>O1421*H1421</f>
        <v>0</v>
      </c>
      <c r="Q1421" s="161">
        <v>0.03815</v>
      </c>
      <c r="R1421" s="161">
        <f>Q1421*H1421</f>
        <v>0.10987200000000001</v>
      </c>
      <c r="S1421" s="161">
        <v>0</v>
      </c>
      <c r="T1421" s="162">
        <f>S1421*H1421</f>
        <v>0</v>
      </c>
      <c r="U1421" s="33"/>
      <c r="V1421" s="33"/>
      <c r="W1421" s="33"/>
      <c r="X1421" s="33"/>
      <c r="Y1421" s="33"/>
      <c r="Z1421" s="33"/>
      <c r="AA1421" s="33"/>
      <c r="AB1421" s="33"/>
      <c r="AC1421" s="33"/>
      <c r="AD1421" s="33"/>
      <c r="AE1421" s="33"/>
      <c r="AR1421" s="163" t="s">
        <v>327</v>
      </c>
      <c r="AT1421" s="163" t="s">
        <v>581</v>
      </c>
      <c r="AU1421" s="163" t="s">
        <v>85</v>
      </c>
      <c r="AY1421" s="18" t="s">
        <v>159</v>
      </c>
      <c r="BE1421" s="164">
        <f>IF(N1421="základní",J1421,0)</f>
        <v>0</v>
      </c>
      <c r="BF1421" s="164">
        <f>IF(N1421="snížená",J1421,0)</f>
        <v>0</v>
      </c>
      <c r="BG1421" s="164">
        <f>IF(N1421="zákl. přenesená",J1421,0)</f>
        <v>0</v>
      </c>
      <c r="BH1421" s="164">
        <f>IF(N1421="sníž. přenesená",J1421,0)</f>
        <v>0</v>
      </c>
      <c r="BI1421" s="164">
        <f>IF(N1421="nulová",J1421,0)</f>
        <v>0</v>
      </c>
      <c r="BJ1421" s="18" t="s">
        <v>83</v>
      </c>
      <c r="BK1421" s="164">
        <f>ROUND(I1421*H1421,2)</f>
        <v>0</v>
      </c>
      <c r="BL1421" s="18" t="s">
        <v>237</v>
      </c>
      <c r="BM1421" s="163" t="s">
        <v>2439</v>
      </c>
    </row>
    <row r="1422" spans="1:47" s="2" customFormat="1" ht="117">
      <c r="A1422" s="33"/>
      <c r="B1422" s="34"/>
      <c r="C1422" s="33"/>
      <c r="D1422" s="166" t="s">
        <v>447</v>
      </c>
      <c r="E1422" s="33"/>
      <c r="F1422" s="182" t="s">
        <v>2440</v>
      </c>
      <c r="G1422" s="33"/>
      <c r="H1422" s="33"/>
      <c r="I1422" s="183"/>
      <c r="J1422" s="33"/>
      <c r="K1422" s="33"/>
      <c r="L1422" s="34"/>
      <c r="M1422" s="184"/>
      <c r="N1422" s="185"/>
      <c r="O1422" s="59"/>
      <c r="P1422" s="59"/>
      <c r="Q1422" s="59"/>
      <c r="R1422" s="59"/>
      <c r="S1422" s="59"/>
      <c r="T1422" s="60"/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  <c r="AE1422" s="33"/>
      <c r="AT1422" s="18" t="s">
        <v>447</v>
      </c>
      <c r="AU1422" s="18" t="s">
        <v>85</v>
      </c>
    </row>
    <row r="1423" spans="2:51" s="13" customFormat="1" ht="11.25">
      <c r="B1423" s="165"/>
      <c r="D1423" s="166" t="s">
        <v>167</v>
      </c>
      <c r="E1423" s="167" t="s">
        <v>1</v>
      </c>
      <c r="F1423" s="168" t="s">
        <v>2441</v>
      </c>
      <c r="H1423" s="169">
        <v>2.88</v>
      </c>
      <c r="I1423" s="170"/>
      <c r="L1423" s="165"/>
      <c r="M1423" s="171"/>
      <c r="N1423" s="172"/>
      <c r="O1423" s="172"/>
      <c r="P1423" s="172"/>
      <c r="Q1423" s="172"/>
      <c r="R1423" s="172"/>
      <c r="S1423" s="172"/>
      <c r="T1423" s="173"/>
      <c r="AT1423" s="167" t="s">
        <v>167</v>
      </c>
      <c r="AU1423" s="167" t="s">
        <v>85</v>
      </c>
      <c r="AV1423" s="13" t="s">
        <v>85</v>
      </c>
      <c r="AW1423" s="13" t="s">
        <v>32</v>
      </c>
      <c r="AX1423" s="13" t="s">
        <v>83</v>
      </c>
      <c r="AY1423" s="167" t="s">
        <v>159</v>
      </c>
    </row>
    <row r="1424" spans="1:65" s="2" customFormat="1" ht="24.2" customHeight="1">
      <c r="A1424" s="33"/>
      <c r="B1424" s="150"/>
      <c r="C1424" s="151" t="s">
        <v>2442</v>
      </c>
      <c r="D1424" s="151" t="s">
        <v>161</v>
      </c>
      <c r="E1424" s="152" t="s">
        <v>2443</v>
      </c>
      <c r="F1424" s="153" t="s">
        <v>2444</v>
      </c>
      <c r="G1424" s="154" t="s">
        <v>325</v>
      </c>
      <c r="H1424" s="155">
        <v>5</v>
      </c>
      <c r="I1424" s="156"/>
      <c r="J1424" s="157">
        <f>ROUND(I1424*H1424,2)</f>
        <v>0</v>
      </c>
      <c r="K1424" s="158"/>
      <c r="L1424" s="34"/>
      <c r="M1424" s="159" t="s">
        <v>1</v>
      </c>
      <c r="N1424" s="160" t="s">
        <v>41</v>
      </c>
      <c r="O1424" s="59"/>
      <c r="P1424" s="161">
        <f>O1424*H1424</f>
        <v>0</v>
      </c>
      <c r="Q1424" s="161">
        <v>0</v>
      </c>
      <c r="R1424" s="161">
        <f>Q1424*H1424</f>
        <v>0</v>
      </c>
      <c r="S1424" s="161">
        <v>0</v>
      </c>
      <c r="T1424" s="162">
        <f>S1424*H1424</f>
        <v>0</v>
      </c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33"/>
      <c r="AE1424" s="33"/>
      <c r="AR1424" s="163" t="s">
        <v>237</v>
      </c>
      <c r="AT1424" s="163" t="s">
        <v>161</v>
      </c>
      <c r="AU1424" s="163" t="s">
        <v>85</v>
      </c>
      <c r="AY1424" s="18" t="s">
        <v>159</v>
      </c>
      <c r="BE1424" s="164">
        <f>IF(N1424="základní",J1424,0)</f>
        <v>0</v>
      </c>
      <c r="BF1424" s="164">
        <f>IF(N1424="snížená",J1424,0)</f>
        <v>0</v>
      </c>
      <c r="BG1424" s="164">
        <f>IF(N1424="zákl. přenesená",J1424,0)</f>
        <v>0</v>
      </c>
      <c r="BH1424" s="164">
        <f>IF(N1424="sníž. přenesená",J1424,0)</f>
        <v>0</v>
      </c>
      <c r="BI1424" s="164">
        <f>IF(N1424="nulová",J1424,0)</f>
        <v>0</v>
      </c>
      <c r="BJ1424" s="18" t="s">
        <v>83</v>
      </c>
      <c r="BK1424" s="164">
        <f>ROUND(I1424*H1424,2)</f>
        <v>0</v>
      </c>
      <c r="BL1424" s="18" t="s">
        <v>237</v>
      </c>
      <c r="BM1424" s="163" t="s">
        <v>2445</v>
      </c>
    </row>
    <row r="1425" spans="1:65" s="2" customFormat="1" ht="24.2" customHeight="1">
      <c r="A1425" s="33"/>
      <c r="B1425" s="150"/>
      <c r="C1425" s="191" t="s">
        <v>2446</v>
      </c>
      <c r="D1425" s="191" t="s">
        <v>581</v>
      </c>
      <c r="E1425" s="192" t="s">
        <v>2447</v>
      </c>
      <c r="F1425" s="193" t="s">
        <v>2448</v>
      </c>
      <c r="G1425" s="194" t="s">
        <v>325</v>
      </c>
      <c r="H1425" s="195">
        <v>5</v>
      </c>
      <c r="I1425" s="196"/>
      <c r="J1425" s="197">
        <f>ROUND(I1425*H1425,2)</f>
        <v>0</v>
      </c>
      <c r="K1425" s="198"/>
      <c r="L1425" s="199"/>
      <c r="M1425" s="200" t="s">
        <v>1</v>
      </c>
      <c r="N1425" s="201" t="s">
        <v>41</v>
      </c>
      <c r="O1425" s="59"/>
      <c r="P1425" s="161">
        <f>O1425*H1425</f>
        <v>0</v>
      </c>
      <c r="Q1425" s="161">
        <v>0.065</v>
      </c>
      <c r="R1425" s="161">
        <f>Q1425*H1425</f>
        <v>0.325</v>
      </c>
      <c r="S1425" s="161">
        <v>0</v>
      </c>
      <c r="T1425" s="162">
        <f>S1425*H1425</f>
        <v>0</v>
      </c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33"/>
      <c r="AE1425" s="33"/>
      <c r="AR1425" s="163" t="s">
        <v>327</v>
      </c>
      <c r="AT1425" s="163" t="s">
        <v>581</v>
      </c>
      <c r="AU1425" s="163" t="s">
        <v>85</v>
      </c>
      <c r="AY1425" s="18" t="s">
        <v>159</v>
      </c>
      <c r="BE1425" s="164">
        <f>IF(N1425="základní",J1425,0)</f>
        <v>0</v>
      </c>
      <c r="BF1425" s="164">
        <f>IF(N1425="snížená",J1425,0)</f>
        <v>0</v>
      </c>
      <c r="BG1425" s="164">
        <f>IF(N1425="zákl. přenesená",J1425,0)</f>
        <v>0</v>
      </c>
      <c r="BH1425" s="164">
        <f>IF(N1425="sníž. přenesená",J1425,0)</f>
        <v>0</v>
      </c>
      <c r="BI1425" s="164">
        <f>IF(N1425="nulová",J1425,0)</f>
        <v>0</v>
      </c>
      <c r="BJ1425" s="18" t="s">
        <v>83</v>
      </c>
      <c r="BK1425" s="164">
        <f>ROUND(I1425*H1425,2)</f>
        <v>0</v>
      </c>
      <c r="BL1425" s="18" t="s">
        <v>237</v>
      </c>
      <c r="BM1425" s="163" t="s">
        <v>2449</v>
      </c>
    </row>
    <row r="1426" spans="1:47" s="2" customFormat="1" ht="360.75">
      <c r="A1426" s="33"/>
      <c r="B1426" s="34"/>
      <c r="C1426" s="33"/>
      <c r="D1426" s="166" t="s">
        <v>447</v>
      </c>
      <c r="E1426" s="33"/>
      <c r="F1426" s="182" t="s">
        <v>2450</v>
      </c>
      <c r="G1426" s="33"/>
      <c r="H1426" s="33"/>
      <c r="I1426" s="183"/>
      <c r="J1426" s="33"/>
      <c r="K1426" s="33"/>
      <c r="L1426" s="34"/>
      <c r="M1426" s="184"/>
      <c r="N1426" s="185"/>
      <c r="O1426" s="59"/>
      <c r="P1426" s="59"/>
      <c r="Q1426" s="59"/>
      <c r="R1426" s="59"/>
      <c r="S1426" s="59"/>
      <c r="T1426" s="60"/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  <c r="AE1426" s="33"/>
      <c r="AT1426" s="18" t="s">
        <v>447</v>
      </c>
      <c r="AU1426" s="18" t="s">
        <v>85</v>
      </c>
    </row>
    <row r="1427" spans="2:51" s="13" customFormat="1" ht="11.25">
      <c r="B1427" s="165"/>
      <c r="D1427" s="166" t="s">
        <v>167</v>
      </c>
      <c r="E1427" s="167" t="s">
        <v>1</v>
      </c>
      <c r="F1427" s="168" t="s">
        <v>1608</v>
      </c>
      <c r="H1427" s="169">
        <v>1</v>
      </c>
      <c r="I1427" s="170"/>
      <c r="L1427" s="165"/>
      <c r="M1427" s="171"/>
      <c r="N1427" s="172"/>
      <c r="O1427" s="172"/>
      <c r="P1427" s="172"/>
      <c r="Q1427" s="172"/>
      <c r="R1427" s="172"/>
      <c r="S1427" s="172"/>
      <c r="T1427" s="173"/>
      <c r="AT1427" s="167" t="s">
        <v>167</v>
      </c>
      <c r="AU1427" s="167" t="s">
        <v>85</v>
      </c>
      <c r="AV1427" s="13" t="s">
        <v>85</v>
      </c>
      <c r="AW1427" s="13" t="s">
        <v>32</v>
      </c>
      <c r="AX1427" s="13" t="s">
        <v>76</v>
      </c>
      <c r="AY1427" s="167" t="s">
        <v>159</v>
      </c>
    </row>
    <row r="1428" spans="2:51" s="13" customFormat="1" ht="11.25">
      <c r="B1428" s="165"/>
      <c r="D1428" s="166" t="s">
        <v>167</v>
      </c>
      <c r="E1428" s="167" t="s">
        <v>1</v>
      </c>
      <c r="F1428" s="168" t="s">
        <v>1637</v>
      </c>
      <c r="H1428" s="169">
        <v>1</v>
      </c>
      <c r="I1428" s="170"/>
      <c r="L1428" s="165"/>
      <c r="M1428" s="171"/>
      <c r="N1428" s="172"/>
      <c r="O1428" s="172"/>
      <c r="P1428" s="172"/>
      <c r="Q1428" s="172"/>
      <c r="R1428" s="172"/>
      <c r="S1428" s="172"/>
      <c r="T1428" s="173"/>
      <c r="AT1428" s="167" t="s">
        <v>167</v>
      </c>
      <c r="AU1428" s="167" t="s">
        <v>85</v>
      </c>
      <c r="AV1428" s="13" t="s">
        <v>85</v>
      </c>
      <c r="AW1428" s="13" t="s">
        <v>32</v>
      </c>
      <c r="AX1428" s="13" t="s">
        <v>76</v>
      </c>
      <c r="AY1428" s="167" t="s">
        <v>159</v>
      </c>
    </row>
    <row r="1429" spans="2:51" s="13" customFormat="1" ht="11.25">
      <c r="B1429" s="165"/>
      <c r="D1429" s="166" t="s">
        <v>167</v>
      </c>
      <c r="E1429" s="167" t="s">
        <v>1</v>
      </c>
      <c r="F1429" s="168" t="s">
        <v>1638</v>
      </c>
      <c r="H1429" s="169">
        <v>1</v>
      </c>
      <c r="I1429" s="170"/>
      <c r="L1429" s="165"/>
      <c r="M1429" s="171"/>
      <c r="N1429" s="172"/>
      <c r="O1429" s="172"/>
      <c r="P1429" s="172"/>
      <c r="Q1429" s="172"/>
      <c r="R1429" s="172"/>
      <c r="S1429" s="172"/>
      <c r="T1429" s="173"/>
      <c r="AT1429" s="167" t="s">
        <v>167</v>
      </c>
      <c r="AU1429" s="167" t="s">
        <v>85</v>
      </c>
      <c r="AV1429" s="13" t="s">
        <v>85</v>
      </c>
      <c r="AW1429" s="13" t="s">
        <v>32</v>
      </c>
      <c r="AX1429" s="13" t="s">
        <v>76</v>
      </c>
      <c r="AY1429" s="167" t="s">
        <v>159</v>
      </c>
    </row>
    <row r="1430" spans="2:51" s="13" customFormat="1" ht="11.25">
      <c r="B1430" s="165"/>
      <c r="D1430" s="166" t="s">
        <v>167</v>
      </c>
      <c r="E1430" s="167" t="s">
        <v>1</v>
      </c>
      <c r="F1430" s="168" t="s">
        <v>1641</v>
      </c>
      <c r="H1430" s="169">
        <v>1</v>
      </c>
      <c r="I1430" s="170"/>
      <c r="L1430" s="165"/>
      <c r="M1430" s="171"/>
      <c r="N1430" s="172"/>
      <c r="O1430" s="172"/>
      <c r="P1430" s="172"/>
      <c r="Q1430" s="172"/>
      <c r="R1430" s="172"/>
      <c r="S1430" s="172"/>
      <c r="T1430" s="173"/>
      <c r="AT1430" s="167" t="s">
        <v>167</v>
      </c>
      <c r="AU1430" s="167" t="s">
        <v>85</v>
      </c>
      <c r="AV1430" s="13" t="s">
        <v>85</v>
      </c>
      <c r="AW1430" s="13" t="s">
        <v>32</v>
      </c>
      <c r="AX1430" s="13" t="s">
        <v>76</v>
      </c>
      <c r="AY1430" s="167" t="s">
        <v>159</v>
      </c>
    </row>
    <row r="1431" spans="2:51" s="13" customFormat="1" ht="11.25">
      <c r="B1431" s="165"/>
      <c r="D1431" s="166" t="s">
        <v>167</v>
      </c>
      <c r="E1431" s="167" t="s">
        <v>1</v>
      </c>
      <c r="F1431" s="168" t="s">
        <v>2451</v>
      </c>
      <c r="H1431" s="169">
        <v>1</v>
      </c>
      <c r="I1431" s="170"/>
      <c r="L1431" s="165"/>
      <c r="M1431" s="171"/>
      <c r="N1431" s="172"/>
      <c r="O1431" s="172"/>
      <c r="P1431" s="172"/>
      <c r="Q1431" s="172"/>
      <c r="R1431" s="172"/>
      <c r="S1431" s="172"/>
      <c r="T1431" s="173"/>
      <c r="AT1431" s="167" t="s">
        <v>167</v>
      </c>
      <c r="AU1431" s="167" t="s">
        <v>85</v>
      </c>
      <c r="AV1431" s="13" t="s">
        <v>85</v>
      </c>
      <c r="AW1431" s="13" t="s">
        <v>32</v>
      </c>
      <c r="AX1431" s="13" t="s">
        <v>76</v>
      </c>
      <c r="AY1431" s="167" t="s">
        <v>159</v>
      </c>
    </row>
    <row r="1432" spans="2:51" s="14" customFormat="1" ht="11.25">
      <c r="B1432" s="174"/>
      <c r="D1432" s="166" t="s">
        <v>167</v>
      </c>
      <c r="E1432" s="175" t="s">
        <v>1</v>
      </c>
      <c r="F1432" s="176" t="s">
        <v>227</v>
      </c>
      <c r="H1432" s="177">
        <v>5</v>
      </c>
      <c r="I1432" s="178"/>
      <c r="L1432" s="174"/>
      <c r="M1432" s="179"/>
      <c r="N1432" s="180"/>
      <c r="O1432" s="180"/>
      <c r="P1432" s="180"/>
      <c r="Q1432" s="180"/>
      <c r="R1432" s="180"/>
      <c r="S1432" s="180"/>
      <c r="T1432" s="181"/>
      <c r="AT1432" s="175" t="s">
        <v>167</v>
      </c>
      <c r="AU1432" s="175" t="s">
        <v>85</v>
      </c>
      <c r="AV1432" s="14" t="s">
        <v>165</v>
      </c>
      <c r="AW1432" s="14" t="s">
        <v>32</v>
      </c>
      <c r="AX1432" s="14" t="s">
        <v>83</v>
      </c>
      <c r="AY1432" s="175" t="s">
        <v>159</v>
      </c>
    </row>
    <row r="1433" spans="1:65" s="2" customFormat="1" ht="24.2" customHeight="1">
      <c r="A1433" s="33"/>
      <c r="B1433" s="150"/>
      <c r="C1433" s="151" t="s">
        <v>2452</v>
      </c>
      <c r="D1433" s="151" t="s">
        <v>161</v>
      </c>
      <c r="E1433" s="152" t="s">
        <v>2453</v>
      </c>
      <c r="F1433" s="153" t="s">
        <v>2454</v>
      </c>
      <c r="G1433" s="154" t="s">
        <v>325</v>
      </c>
      <c r="H1433" s="155">
        <v>2</v>
      </c>
      <c r="I1433" s="156"/>
      <c r="J1433" s="157">
        <f>ROUND(I1433*H1433,2)</f>
        <v>0</v>
      </c>
      <c r="K1433" s="158"/>
      <c r="L1433" s="34"/>
      <c r="M1433" s="159" t="s">
        <v>1</v>
      </c>
      <c r="N1433" s="160" t="s">
        <v>41</v>
      </c>
      <c r="O1433" s="59"/>
      <c r="P1433" s="161">
        <f>O1433*H1433</f>
        <v>0</v>
      </c>
      <c r="Q1433" s="161">
        <v>0</v>
      </c>
      <c r="R1433" s="161">
        <f>Q1433*H1433</f>
        <v>0</v>
      </c>
      <c r="S1433" s="161">
        <v>0</v>
      </c>
      <c r="T1433" s="162">
        <f>S1433*H1433</f>
        <v>0</v>
      </c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R1433" s="163" t="s">
        <v>237</v>
      </c>
      <c r="AT1433" s="163" t="s">
        <v>161</v>
      </c>
      <c r="AU1433" s="163" t="s">
        <v>85</v>
      </c>
      <c r="AY1433" s="18" t="s">
        <v>159</v>
      </c>
      <c r="BE1433" s="164">
        <f>IF(N1433="základní",J1433,0)</f>
        <v>0</v>
      </c>
      <c r="BF1433" s="164">
        <f>IF(N1433="snížená",J1433,0)</f>
        <v>0</v>
      </c>
      <c r="BG1433" s="164">
        <f>IF(N1433="zákl. přenesená",J1433,0)</f>
        <v>0</v>
      </c>
      <c r="BH1433" s="164">
        <f>IF(N1433="sníž. přenesená",J1433,0)</f>
        <v>0</v>
      </c>
      <c r="BI1433" s="164">
        <f>IF(N1433="nulová",J1433,0)</f>
        <v>0</v>
      </c>
      <c r="BJ1433" s="18" t="s">
        <v>83</v>
      </c>
      <c r="BK1433" s="164">
        <f>ROUND(I1433*H1433,2)</f>
        <v>0</v>
      </c>
      <c r="BL1433" s="18" t="s">
        <v>237</v>
      </c>
      <c r="BM1433" s="163" t="s">
        <v>2455</v>
      </c>
    </row>
    <row r="1434" spans="1:65" s="2" customFormat="1" ht="37.9" customHeight="1">
      <c r="A1434" s="33"/>
      <c r="B1434" s="150"/>
      <c r="C1434" s="191" t="s">
        <v>2456</v>
      </c>
      <c r="D1434" s="191" t="s">
        <v>581</v>
      </c>
      <c r="E1434" s="192" t="s">
        <v>2457</v>
      </c>
      <c r="F1434" s="193" t="s">
        <v>2458</v>
      </c>
      <c r="G1434" s="194" t="s">
        <v>325</v>
      </c>
      <c r="H1434" s="195">
        <v>1</v>
      </c>
      <c r="I1434" s="196"/>
      <c r="J1434" s="197">
        <f>ROUND(I1434*H1434,2)</f>
        <v>0</v>
      </c>
      <c r="K1434" s="198"/>
      <c r="L1434" s="199"/>
      <c r="M1434" s="200" t="s">
        <v>1</v>
      </c>
      <c r="N1434" s="201" t="s">
        <v>41</v>
      </c>
      <c r="O1434" s="59"/>
      <c r="P1434" s="161">
        <f>O1434*H1434</f>
        <v>0</v>
      </c>
      <c r="Q1434" s="161">
        <v>0.18</v>
      </c>
      <c r="R1434" s="161">
        <f>Q1434*H1434</f>
        <v>0.18</v>
      </c>
      <c r="S1434" s="161">
        <v>0</v>
      </c>
      <c r="T1434" s="162">
        <f>S1434*H1434</f>
        <v>0</v>
      </c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  <c r="AE1434" s="33"/>
      <c r="AR1434" s="163" t="s">
        <v>508</v>
      </c>
      <c r="AT1434" s="163" t="s">
        <v>581</v>
      </c>
      <c r="AU1434" s="163" t="s">
        <v>85</v>
      </c>
      <c r="AY1434" s="18" t="s">
        <v>159</v>
      </c>
      <c r="BE1434" s="164">
        <f>IF(N1434="základní",J1434,0)</f>
        <v>0</v>
      </c>
      <c r="BF1434" s="164">
        <f>IF(N1434="snížená",J1434,0)</f>
        <v>0</v>
      </c>
      <c r="BG1434" s="164">
        <f>IF(N1434="zákl. přenesená",J1434,0)</f>
        <v>0</v>
      </c>
      <c r="BH1434" s="164">
        <f>IF(N1434="sníž. přenesená",J1434,0)</f>
        <v>0</v>
      </c>
      <c r="BI1434" s="164">
        <f>IF(N1434="nulová",J1434,0)</f>
        <v>0</v>
      </c>
      <c r="BJ1434" s="18" t="s">
        <v>83</v>
      </c>
      <c r="BK1434" s="164">
        <f>ROUND(I1434*H1434,2)</f>
        <v>0</v>
      </c>
      <c r="BL1434" s="18" t="s">
        <v>508</v>
      </c>
      <c r="BM1434" s="163" t="s">
        <v>2459</v>
      </c>
    </row>
    <row r="1435" spans="1:47" s="2" customFormat="1" ht="107.25">
      <c r="A1435" s="33"/>
      <c r="B1435" s="34"/>
      <c r="C1435" s="33"/>
      <c r="D1435" s="166" t="s">
        <v>447</v>
      </c>
      <c r="E1435" s="33"/>
      <c r="F1435" s="182" t="s">
        <v>2460</v>
      </c>
      <c r="G1435" s="33"/>
      <c r="H1435" s="33"/>
      <c r="I1435" s="183"/>
      <c r="J1435" s="33"/>
      <c r="K1435" s="33"/>
      <c r="L1435" s="34"/>
      <c r="M1435" s="184"/>
      <c r="N1435" s="185"/>
      <c r="O1435" s="59"/>
      <c r="P1435" s="59"/>
      <c r="Q1435" s="59"/>
      <c r="R1435" s="59"/>
      <c r="S1435" s="59"/>
      <c r="T1435" s="60"/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33"/>
      <c r="AE1435" s="33"/>
      <c r="AT1435" s="18" t="s">
        <v>447</v>
      </c>
      <c r="AU1435" s="18" t="s">
        <v>85</v>
      </c>
    </row>
    <row r="1436" spans="2:51" s="13" customFormat="1" ht="11.25">
      <c r="B1436" s="165"/>
      <c r="D1436" s="166" t="s">
        <v>167</v>
      </c>
      <c r="E1436" s="167" t="s">
        <v>1</v>
      </c>
      <c r="F1436" s="168" t="s">
        <v>2461</v>
      </c>
      <c r="H1436" s="169">
        <v>1</v>
      </c>
      <c r="I1436" s="170"/>
      <c r="L1436" s="165"/>
      <c r="M1436" s="171"/>
      <c r="N1436" s="172"/>
      <c r="O1436" s="172"/>
      <c r="P1436" s="172"/>
      <c r="Q1436" s="172"/>
      <c r="R1436" s="172"/>
      <c r="S1436" s="172"/>
      <c r="T1436" s="173"/>
      <c r="AT1436" s="167" t="s">
        <v>167</v>
      </c>
      <c r="AU1436" s="167" t="s">
        <v>85</v>
      </c>
      <c r="AV1436" s="13" t="s">
        <v>85</v>
      </c>
      <c r="AW1436" s="13" t="s">
        <v>32</v>
      </c>
      <c r="AX1436" s="13" t="s">
        <v>83</v>
      </c>
      <c r="AY1436" s="167" t="s">
        <v>159</v>
      </c>
    </row>
    <row r="1437" spans="1:65" s="2" customFormat="1" ht="37.9" customHeight="1">
      <c r="A1437" s="33"/>
      <c r="B1437" s="150"/>
      <c r="C1437" s="191" t="s">
        <v>2462</v>
      </c>
      <c r="D1437" s="191" t="s">
        <v>581</v>
      </c>
      <c r="E1437" s="192" t="s">
        <v>2463</v>
      </c>
      <c r="F1437" s="193" t="s">
        <v>2464</v>
      </c>
      <c r="G1437" s="194" t="s">
        <v>325</v>
      </c>
      <c r="H1437" s="195">
        <v>1</v>
      </c>
      <c r="I1437" s="196"/>
      <c r="J1437" s="197">
        <f>ROUND(I1437*H1437,2)</f>
        <v>0</v>
      </c>
      <c r="K1437" s="198"/>
      <c r="L1437" s="199"/>
      <c r="M1437" s="200" t="s">
        <v>1</v>
      </c>
      <c r="N1437" s="201" t="s">
        <v>41</v>
      </c>
      <c r="O1437" s="59"/>
      <c r="P1437" s="161">
        <f>O1437*H1437</f>
        <v>0</v>
      </c>
      <c r="Q1437" s="161">
        <v>0.11</v>
      </c>
      <c r="R1437" s="161">
        <f>Q1437*H1437</f>
        <v>0.11</v>
      </c>
      <c r="S1437" s="161">
        <v>0</v>
      </c>
      <c r="T1437" s="162">
        <f>S1437*H1437</f>
        <v>0</v>
      </c>
      <c r="U1437" s="33"/>
      <c r="V1437" s="33"/>
      <c r="W1437" s="33"/>
      <c r="X1437" s="33"/>
      <c r="Y1437" s="33"/>
      <c r="Z1437" s="33"/>
      <c r="AA1437" s="33"/>
      <c r="AB1437" s="33"/>
      <c r="AC1437" s="33"/>
      <c r="AD1437" s="33"/>
      <c r="AE1437" s="33"/>
      <c r="AR1437" s="163" t="s">
        <v>508</v>
      </c>
      <c r="AT1437" s="163" t="s">
        <v>581</v>
      </c>
      <c r="AU1437" s="163" t="s">
        <v>85</v>
      </c>
      <c r="AY1437" s="18" t="s">
        <v>159</v>
      </c>
      <c r="BE1437" s="164">
        <f>IF(N1437="základní",J1437,0)</f>
        <v>0</v>
      </c>
      <c r="BF1437" s="164">
        <f>IF(N1437="snížená",J1437,0)</f>
        <v>0</v>
      </c>
      <c r="BG1437" s="164">
        <f>IF(N1437="zákl. přenesená",J1437,0)</f>
        <v>0</v>
      </c>
      <c r="BH1437" s="164">
        <f>IF(N1437="sníž. přenesená",J1437,0)</f>
        <v>0</v>
      </c>
      <c r="BI1437" s="164">
        <f>IF(N1437="nulová",J1437,0)</f>
        <v>0</v>
      </c>
      <c r="BJ1437" s="18" t="s">
        <v>83</v>
      </c>
      <c r="BK1437" s="164">
        <f>ROUND(I1437*H1437,2)</f>
        <v>0</v>
      </c>
      <c r="BL1437" s="18" t="s">
        <v>508</v>
      </c>
      <c r="BM1437" s="163" t="s">
        <v>2465</v>
      </c>
    </row>
    <row r="1438" spans="1:47" s="2" customFormat="1" ht="87.75">
      <c r="A1438" s="33"/>
      <c r="B1438" s="34"/>
      <c r="C1438" s="33"/>
      <c r="D1438" s="166" t="s">
        <v>447</v>
      </c>
      <c r="E1438" s="33"/>
      <c r="F1438" s="182" t="s">
        <v>2466</v>
      </c>
      <c r="G1438" s="33"/>
      <c r="H1438" s="33"/>
      <c r="I1438" s="183"/>
      <c r="J1438" s="33"/>
      <c r="K1438" s="33"/>
      <c r="L1438" s="34"/>
      <c r="M1438" s="184"/>
      <c r="N1438" s="185"/>
      <c r="O1438" s="59"/>
      <c r="P1438" s="59"/>
      <c r="Q1438" s="59"/>
      <c r="R1438" s="59"/>
      <c r="S1438" s="59"/>
      <c r="T1438" s="60"/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33"/>
      <c r="AE1438" s="33"/>
      <c r="AT1438" s="18" t="s">
        <v>447</v>
      </c>
      <c r="AU1438" s="18" t="s">
        <v>85</v>
      </c>
    </row>
    <row r="1439" spans="2:51" s="13" customFormat="1" ht="11.25">
      <c r="B1439" s="165"/>
      <c r="D1439" s="166" t="s">
        <v>167</v>
      </c>
      <c r="E1439" s="167" t="s">
        <v>1</v>
      </c>
      <c r="F1439" s="168" t="s">
        <v>2467</v>
      </c>
      <c r="H1439" s="169">
        <v>1</v>
      </c>
      <c r="I1439" s="170"/>
      <c r="L1439" s="165"/>
      <c r="M1439" s="171"/>
      <c r="N1439" s="172"/>
      <c r="O1439" s="172"/>
      <c r="P1439" s="172"/>
      <c r="Q1439" s="172"/>
      <c r="R1439" s="172"/>
      <c r="S1439" s="172"/>
      <c r="T1439" s="173"/>
      <c r="AT1439" s="167" t="s">
        <v>167</v>
      </c>
      <c r="AU1439" s="167" t="s">
        <v>85</v>
      </c>
      <c r="AV1439" s="13" t="s">
        <v>85</v>
      </c>
      <c r="AW1439" s="13" t="s">
        <v>32</v>
      </c>
      <c r="AX1439" s="13" t="s">
        <v>76</v>
      </c>
      <c r="AY1439" s="167" t="s">
        <v>159</v>
      </c>
    </row>
    <row r="1440" spans="2:51" s="14" customFormat="1" ht="11.25">
      <c r="B1440" s="174"/>
      <c r="D1440" s="166" t="s">
        <v>167</v>
      </c>
      <c r="E1440" s="175" t="s">
        <v>1</v>
      </c>
      <c r="F1440" s="176" t="s">
        <v>227</v>
      </c>
      <c r="H1440" s="177">
        <v>1</v>
      </c>
      <c r="I1440" s="178"/>
      <c r="L1440" s="174"/>
      <c r="M1440" s="179"/>
      <c r="N1440" s="180"/>
      <c r="O1440" s="180"/>
      <c r="P1440" s="180"/>
      <c r="Q1440" s="180"/>
      <c r="R1440" s="180"/>
      <c r="S1440" s="180"/>
      <c r="T1440" s="181"/>
      <c r="AT1440" s="175" t="s">
        <v>167</v>
      </c>
      <c r="AU1440" s="175" t="s">
        <v>85</v>
      </c>
      <c r="AV1440" s="14" t="s">
        <v>165</v>
      </c>
      <c r="AW1440" s="14" t="s">
        <v>32</v>
      </c>
      <c r="AX1440" s="14" t="s">
        <v>83</v>
      </c>
      <c r="AY1440" s="175" t="s">
        <v>159</v>
      </c>
    </row>
    <row r="1441" spans="1:65" s="2" customFormat="1" ht="24.2" customHeight="1">
      <c r="A1441" s="33"/>
      <c r="B1441" s="150"/>
      <c r="C1441" s="151" t="s">
        <v>2468</v>
      </c>
      <c r="D1441" s="151" t="s">
        <v>161</v>
      </c>
      <c r="E1441" s="152" t="s">
        <v>2469</v>
      </c>
      <c r="F1441" s="153" t="s">
        <v>2470</v>
      </c>
      <c r="G1441" s="154" t="s">
        <v>325</v>
      </c>
      <c r="H1441" s="155">
        <v>2</v>
      </c>
      <c r="I1441" s="156"/>
      <c r="J1441" s="157">
        <f>ROUND(I1441*H1441,2)</f>
        <v>0</v>
      </c>
      <c r="K1441" s="158"/>
      <c r="L1441" s="34"/>
      <c r="M1441" s="159" t="s">
        <v>1</v>
      </c>
      <c r="N1441" s="160" t="s">
        <v>41</v>
      </c>
      <c r="O1441" s="59"/>
      <c r="P1441" s="161">
        <f>O1441*H1441</f>
        <v>0</v>
      </c>
      <c r="Q1441" s="161">
        <v>0</v>
      </c>
      <c r="R1441" s="161">
        <f>Q1441*H1441</f>
        <v>0</v>
      </c>
      <c r="S1441" s="161">
        <v>0</v>
      </c>
      <c r="T1441" s="162">
        <f>S1441*H1441</f>
        <v>0</v>
      </c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R1441" s="163" t="s">
        <v>508</v>
      </c>
      <c r="AT1441" s="163" t="s">
        <v>161</v>
      </c>
      <c r="AU1441" s="163" t="s">
        <v>85</v>
      </c>
      <c r="AY1441" s="18" t="s">
        <v>159</v>
      </c>
      <c r="BE1441" s="164">
        <f>IF(N1441="základní",J1441,0)</f>
        <v>0</v>
      </c>
      <c r="BF1441" s="164">
        <f>IF(N1441="snížená",J1441,0)</f>
        <v>0</v>
      </c>
      <c r="BG1441" s="164">
        <f>IF(N1441="zákl. přenesená",J1441,0)</f>
        <v>0</v>
      </c>
      <c r="BH1441" s="164">
        <f>IF(N1441="sníž. přenesená",J1441,0)</f>
        <v>0</v>
      </c>
      <c r="BI1441" s="164">
        <f>IF(N1441="nulová",J1441,0)</f>
        <v>0</v>
      </c>
      <c r="BJ1441" s="18" t="s">
        <v>83</v>
      </c>
      <c r="BK1441" s="164">
        <f>ROUND(I1441*H1441,2)</f>
        <v>0</v>
      </c>
      <c r="BL1441" s="18" t="s">
        <v>508</v>
      </c>
      <c r="BM1441" s="163" t="s">
        <v>2471</v>
      </c>
    </row>
    <row r="1442" spans="1:65" s="2" customFormat="1" ht="37.9" customHeight="1">
      <c r="A1442" s="33"/>
      <c r="B1442" s="150"/>
      <c r="C1442" s="191" t="s">
        <v>2472</v>
      </c>
      <c r="D1442" s="191" t="s">
        <v>581</v>
      </c>
      <c r="E1442" s="192" t="s">
        <v>2473</v>
      </c>
      <c r="F1442" s="193" t="s">
        <v>2474</v>
      </c>
      <c r="G1442" s="194" t="s">
        <v>325</v>
      </c>
      <c r="H1442" s="195">
        <v>2</v>
      </c>
      <c r="I1442" s="196"/>
      <c r="J1442" s="197">
        <f>ROUND(I1442*H1442,2)</f>
        <v>0</v>
      </c>
      <c r="K1442" s="198"/>
      <c r="L1442" s="199"/>
      <c r="M1442" s="200" t="s">
        <v>1</v>
      </c>
      <c r="N1442" s="201" t="s">
        <v>41</v>
      </c>
      <c r="O1442" s="59"/>
      <c r="P1442" s="161">
        <f>O1442*H1442</f>
        <v>0</v>
      </c>
      <c r="Q1442" s="161">
        <v>0.12</v>
      </c>
      <c r="R1442" s="161">
        <f>Q1442*H1442</f>
        <v>0.24</v>
      </c>
      <c r="S1442" s="161">
        <v>0</v>
      </c>
      <c r="T1442" s="162">
        <f>S1442*H1442</f>
        <v>0</v>
      </c>
      <c r="U1442" s="33"/>
      <c r="V1442" s="33"/>
      <c r="W1442" s="33"/>
      <c r="X1442" s="33"/>
      <c r="Y1442" s="33"/>
      <c r="Z1442" s="33"/>
      <c r="AA1442" s="33"/>
      <c r="AB1442" s="33"/>
      <c r="AC1442" s="33"/>
      <c r="AD1442" s="33"/>
      <c r="AE1442" s="33"/>
      <c r="AR1442" s="163" t="s">
        <v>508</v>
      </c>
      <c r="AT1442" s="163" t="s">
        <v>581</v>
      </c>
      <c r="AU1442" s="163" t="s">
        <v>85</v>
      </c>
      <c r="AY1442" s="18" t="s">
        <v>159</v>
      </c>
      <c r="BE1442" s="164">
        <f>IF(N1442="základní",J1442,0)</f>
        <v>0</v>
      </c>
      <c r="BF1442" s="164">
        <f>IF(N1442="snížená",J1442,0)</f>
        <v>0</v>
      </c>
      <c r="BG1442" s="164">
        <f>IF(N1442="zákl. přenesená",J1442,0)</f>
        <v>0</v>
      </c>
      <c r="BH1442" s="164">
        <f>IF(N1442="sníž. přenesená",J1442,0)</f>
        <v>0</v>
      </c>
      <c r="BI1442" s="164">
        <f>IF(N1442="nulová",J1442,0)</f>
        <v>0</v>
      </c>
      <c r="BJ1442" s="18" t="s">
        <v>83</v>
      </c>
      <c r="BK1442" s="164">
        <f>ROUND(I1442*H1442,2)</f>
        <v>0</v>
      </c>
      <c r="BL1442" s="18" t="s">
        <v>508</v>
      </c>
      <c r="BM1442" s="163" t="s">
        <v>2475</v>
      </c>
    </row>
    <row r="1443" spans="1:47" s="2" customFormat="1" ht="156">
      <c r="A1443" s="33"/>
      <c r="B1443" s="34"/>
      <c r="C1443" s="33"/>
      <c r="D1443" s="166" t="s">
        <v>447</v>
      </c>
      <c r="E1443" s="33"/>
      <c r="F1443" s="182" t="s">
        <v>2476</v>
      </c>
      <c r="G1443" s="33"/>
      <c r="H1443" s="33"/>
      <c r="I1443" s="183"/>
      <c r="J1443" s="33"/>
      <c r="K1443" s="33"/>
      <c r="L1443" s="34"/>
      <c r="M1443" s="184"/>
      <c r="N1443" s="185"/>
      <c r="O1443" s="59"/>
      <c r="P1443" s="59"/>
      <c r="Q1443" s="59"/>
      <c r="R1443" s="59"/>
      <c r="S1443" s="59"/>
      <c r="T1443" s="60"/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T1443" s="18" t="s">
        <v>447</v>
      </c>
      <c r="AU1443" s="18" t="s">
        <v>85</v>
      </c>
    </row>
    <row r="1444" spans="2:51" s="13" customFormat="1" ht="11.25">
      <c r="B1444" s="165"/>
      <c r="D1444" s="166" t="s">
        <v>167</v>
      </c>
      <c r="E1444" s="167" t="s">
        <v>1</v>
      </c>
      <c r="F1444" s="168" t="s">
        <v>2477</v>
      </c>
      <c r="H1444" s="169">
        <v>1</v>
      </c>
      <c r="I1444" s="170"/>
      <c r="L1444" s="165"/>
      <c r="M1444" s="171"/>
      <c r="N1444" s="172"/>
      <c r="O1444" s="172"/>
      <c r="P1444" s="172"/>
      <c r="Q1444" s="172"/>
      <c r="R1444" s="172"/>
      <c r="S1444" s="172"/>
      <c r="T1444" s="173"/>
      <c r="AT1444" s="167" t="s">
        <v>167</v>
      </c>
      <c r="AU1444" s="167" t="s">
        <v>85</v>
      </c>
      <c r="AV1444" s="13" t="s">
        <v>85</v>
      </c>
      <c r="AW1444" s="13" t="s">
        <v>32</v>
      </c>
      <c r="AX1444" s="13" t="s">
        <v>76</v>
      </c>
      <c r="AY1444" s="167" t="s">
        <v>159</v>
      </c>
    </row>
    <row r="1445" spans="2:51" s="13" customFormat="1" ht="11.25">
      <c r="B1445" s="165"/>
      <c r="D1445" s="166" t="s">
        <v>167</v>
      </c>
      <c r="E1445" s="167" t="s">
        <v>1</v>
      </c>
      <c r="F1445" s="168" t="s">
        <v>2478</v>
      </c>
      <c r="H1445" s="169">
        <v>1</v>
      </c>
      <c r="I1445" s="170"/>
      <c r="L1445" s="165"/>
      <c r="M1445" s="171"/>
      <c r="N1445" s="172"/>
      <c r="O1445" s="172"/>
      <c r="P1445" s="172"/>
      <c r="Q1445" s="172"/>
      <c r="R1445" s="172"/>
      <c r="S1445" s="172"/>
      <c r="T1445" s="173"/>
      <c r="AT1445" s="167" t="s">
        <v>167</v>
      </c>
      <c r="AU1445" s="167" t="s">
        <v>85</v>
      </c>
      <c r="AV1445" s="13" t="s">
        <v>85</v>
      </c>
      <c r="AW1445" s="13" t="s">
        <v>32</v>
      </c>
      <c r="AX1445" s="13" t="s">
        <v>76</v>
      </c>
      <c r="AY1445" s="167" t="s">
        <v>159</v>
      </c>
    </row>
    <row r="1446" spans="2:51" s="14" customFormat="1" ht="11.25">
      <c r="B1446" s="174"/>
      <c r="D1446" s="166" t="s">
        <v>167</v>
      </c>
      <c r="E1446" s="175" t="s">
        <v>1</v>
      </c>
      <c r="F1446" s="176" t="s">
        <v>227</v>
      </c>
      <c r="H1446" s="177">
        <v>2</v>
      </c>
      <c r="I1446" s="178"/>
      <c r="L1446" s="174"/>
      <c r="M1446" s="179"/>
      <c r="N1446" s="180"/>
      <c r="O1446" s="180"/>
      <c r="P1446" s="180"/>
      <c r="Q1446" s="180"/>
      <c r="R1446" s="180"/>
      <c r="S1446" s="180"/>
      <c r="T1446" s="181"/>
      <c r="AT1446" s="175" t="s">
        <v>167</v>
      </c>
      <c r="AU1446" s="175" t="s">
        <v>85</v>
      </c>
      <c r="AV1446" s="14" t="s">
        <v>165</v>
      </c>
      <c r="AW1446" s="14" t="s">
        <v>32</v>
      </c>
      <c r="AX1446" s="14" t="s">
        <v>83</v>
      </c>
      <c r="AY1446" s="175" t="s">
        <v>159</v>
      </c>
    </row>
    <row r="1447" spans="1:65" s="2" customFormat="1" ht="21.75" customHeight="1">
      <c r="A1447" s="33"/>
      <c r="B1447" s="150"/>
      <c r="C1447" s="151" t="s">
        <v>2479</v>
      </c>
      <c r="D1447" s="151" t="s">
        <v>161</v>
      </c>
      <c r="E1447" s="152" t="s">
        <v>2480</v>
      </c>
      <c r="F1447" s="153" t="s">
        <v>2481</v>
      </c>
      <c r="G1447" s="154" t="s">
        <v>325</v>
      </c>
      <c r="H1447" s="155">
        <v>2</v>
      </c>
      <c r="I1447" s="156"/>
      <c r="J1447" s="157">
        <f>ROUND(I1447*H1447,2)</f>
        <v>0</v>
      </c>
      <c r="K1447" s="158"/>
      <c r="L1447" s="34"/>
      <c r="M1447" s="159" t="s">
        <v>1</v>
      </c>
      <c r="N1447" s="160" t="s">
        <v>41</v>
      </c>
      <c r="O1447" s="59"/>
      <c r="P1447" s="161">
        <f>O1447*H1447</f>
        <v>0</v>
      </c>
      <c r="Q1447" s="161">
        <v>0.00033</v>
      </c>
      <c r="R1447" s="161">
        <f>Q1447*H1447</f>
        <v>0.00066</v>
      </c>
      <c r="S1447" s="161">
        <v>0</v>
      </c>
      <c r="T1447" s="162">
        <f>S1447*H1447</f>
        <v>0</v>
      </c>
      <c r="U1447" s="33"/>
      <c r="V1447" s="33"/>
      <c r="W1447" s="33"/>
      <c r="X1447" s="33"/>
      <c r="Y1447" s="33"/>
      <c r="Z1447" s="33"/>
      <c r="AA1447" s="33"/>
      <c r="AB1447" s="33"/>
      <c r="AC1447" s="33"/>
      <c r="AD1447" s="33"/>
      <c r="AE1447" s="33"/>
      <c r="AR1447" s="163" t="s">
        <v>237</v>
      </c>
      <c r="AT1447" s="163" t="s">
        <v>161</v>
      </c>
      <c r="AU1447" s="163" t="s">
        <v>85</v>
      </c>
      <c r="AY1447" s="18" t="s">
        <v>159</v>
      </c>
      <c r="BE1447" s="164">
        <f>IF(N1447="základní",J1447,0)</f>
        <v>0</v>
      </c>
      <c r="BF1447" s="164">
        <f>IF(N1447="snížená",J1447,0)</f>
        <v>0</v>
      </c>
      <c r="BG1447" s="164">
        <f>IF(N1447="zákl. přenesená",J1447,0)</f>
        <v>0</v>
      </c>
      <c r="BH1447" s="164">
        <f>IF(N1447="sníž. přenesená",J1447,0)</f>
        <v>0</v>
      </c>
      <c r="BI1447" s="164">
        <f>IF(N1447="nulová",J1447,0)</f>
        <v>0</v>
      </c>
      <c r="BJ1447" s="18" t="s">
        <v>83</v>
      </c>
      <c r="BK1447" s="164">
        <f>ROUND(I1447*H1447,2)</f>
        <v>0</v>
      </c>
      <c r="BL1447" s="18" t="s">
        <v>237</v>
      </c>
      <c r="BM1447" s="163" t="s">
        <v>2482</v>
      </c>
    </row>
    <row r="1448" spans="1:65" s="2" customFormat="1" ht="33" customHeight="1">
      <c r="A1448" s="33"/>
      <c r="B1448" s="150"/>
      <c r="C1448" s="191" t="s">
        <v>2483</v>
      </c>
      <c r="D1448" s="191" t="s">
        <v>581</v>
      </c>
      <c r="E1448" s="192" t="s">
        <v>2484</v>
      </c>
      <c r="F1448" s="193" t="s">
        <v>2485</v>
      </c>
      <c r="G1448" s="194" t="s">
        <v>325</v>
      </c>
      <c r="H1448" s="195">
        <v>2</v>
      </c>
      <c r="I1448" s="196"/>
      <c r="J1448" s="197">
        <f>ROUND(I1448*H1448,2)</f>
        <v>0</v>
      </c>
      <c r="K1448" s="198"/>
      <c r="L1448" s="199"/>
      <c r="M1448" s="200" t="s">
        <v>1</v>
      </c>
      <c r="N1448" s="201" t="s">
        <v>41</v>
      </c>
      <c r="O1448" s="59"/>
      <c r="P1448" s="161">
        <f>O1448*H1448</f>
        <v>0</v>
      </c>
      <c r="Q1448" s="161">
        <v>0.098</v>
      </c>
      <c r="R1448" s="161">
        <f>Q1448*H1448</f>
        <v>0.196</v>
      </c>
      <c r="S1448" s="161">
        <v>0</v>
      </c>
      <c r="T1448" s="162">
        <f>S1448*H1448</f>
        <v>0</v>
      </c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33"/>
      <c r="AE1448" s="33"/>
      <c r="AR1448" s="163" t="s">
        <v>327</v>
      </c>
      <c r="AT1448" s="163" t="s">
        <v>581</v>
      </c>
      <c r="AU1448" s="163" t="s">
        <v>85</v>
      </c>
      <c r="AY1448" s="18" t="s">
        <v>159</v>
      </c>
      <c r="BE1448" s="164">
        <f>IF(N1448="základní",J1448,0)</f>
        <v>0</v>
      </c>
      <c r="BF1448" s="164">
        <f>IF(N1448="snížená",J1448,0)</f>
        <v>0</v>
      </c>
      <c r="BG1448" s="164">
        <f>IF(N1448="zákl. přenesená",J1448,0)</f>
        <v>0</v>
      </c>
      <c r="BH1448" s="164">
        <f>IF(N1448="sníž. přenesená",J1448,0)</f>
        <v>0</v>
      </c>
      <c r="BI1448" s="164">
        <f>IF(N1448="nulová",J1448,0)</f>
        <v>0</v>
      </c>
      <c r="BJ1448" s="18" t="s">
        <v>83</v>
      </c>
      <c r="BK1448" s="164">
        <f>ROUND(I1448*H1448,2)</f>
        <v>0</v>
      </c>
      <c r="BL1448" s="18" t="s">
        <v>237</v>
      </c>
      <c r="BM1448" s="163" t="s">
        <v>2486</v>
      </c>
    </row>
    <row r="1449" spans="1:47" s="2" customFormat="1" ht="214.5">
      <c r="A1449" s="33"/>
      <c r="B1449" s="34"/>
      <c r="C1449" s="33"/>
      <c r="D1449" s="166" t="s">
        <v>447</v>
      </c>
      <c r="E1449" s="33"/>
      <c r="F1449" s="182" t="s">
        <v>2487</v>
      </c>
      <c r="G1449" s="33"/>
      <c r="H1449" s="33"/>
      <c r="I1449" s="183"/>
      <c r="J1449" s="33"/>
      <c r="K1449" s="33"/>
      <c r="L1449" s="34"/>
      <c r="M1449" s="184"/>
      <c r="N1449" s="185"/>
      <c r="O1449" s="59"/>
      <c r="P1449" s="59"/>
      <c r="Q1449" s="59"/>
      <c r="R1449" s="59"/>
      <c r="S1449" s="59"/>
      <c r="T1449" s="60"/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33"/>
      <c r="AE1449" s="33"/>
      <c r="AT1449" s="18" t="s">
        <v>447</v>
      </c>
      <c r="AU1449" s="18" t="s">
        <v>85</v>
      </c>
    </row>
    <row r="1450" spans="2:51" s="13" customFormat="1" ht="11.25">
      <c r="B1450" s="165"/>
      <c r="D1450" s="166" t="s">
        <v>167</v>
      </c>
      <c r="E1450" s="167" t="s">
        <v>1</v>
      </c>
      <c r="F1450" s="168" t="s">
        <v>2488</v>
      </c>
      <c r="H1450" s="169">
        <v>1</v>
      </c>
      <c r="I1450" s="170"/>
      <c r="L1450" s="165"/>
      <c r="M1450" s="171"/>
      <c r="N1450" s="172"/>
      <c r="O1450" s="172"/>
      <c r="P1450" s="172"/>
      <c r="Q1450" s="172"/>
      <c r="R1450" s="172"/>
      <c r="S1450" s="172"/>
      <c r="T1450" s="173"/>
      <c r="AT1450" s="167" t="s">
        <v>167</v>
      </c>
      <c r="AU1450" s="167" t="s">
        <v>85</v>
      </c>
      <c r="AV1450" s="13" t="s">
        <v>85</v>
      </c>
      <c r="AW1450" s="13" t="s">
        <v>32</v>
      </c>
      <c r="AX1450" s="13" t="s">
        <v>76</v>
      </c>
      <c r="AY1450" s="167" t="s">
        <v>159</v>
      </c>
    </row>
    <row r="1451" spans="2:51" s="13" customFormat="1" ht="11.25">
      <c r="B1451" s="165"/>
      <c r="D1451" s="166" t="s">
        <v>167</v>
      </c>
      <c r="E1451" s="167" t="s">
        <v>1</v>
      </c>
      <c r="F1451" s="168" t="s">
        <v>2489</v>
      </c>
      <c r="H1451" s="169">
        <v>1</v>
      </c>
      <c r="I1451" s="170"/>
      <c r="L1451" s="165"/>
      <c r="M1451" s="171"/>
      <c r="N1451" s="172"/>
      <c r="O1451" s="172"/>
      <c r="P1451" s="172"/>
      <c r="Q1451" s="172"/>
      <c r="R1451" s="172"/>
      <c r="S1451" s="172"/>
      <c r="T1451" s="173"/>
      <c r="AT1451" s="167" t="s">
        <v>167</v>
      </c>
      <c r="AU1451" s="167" t="s">
        <v>85</v>
      </c>
      <c r="AV1451" s="13" t="s">
        <v>85</v>
      </c>
      <c r="AW1451" s="13" t="s">
        <v>32</v>
      </c>
      <c r="AX1451" s="13" t="s">
        <v>76</v>
      </c>
      <c r="AY1451" s="167" t="s">
        <v>159</v>
      </c>
    </row>
    <row r="1452" spans="2:51" s="14" customFormat="1" ht="11.25">
      <c r="B1452" s="174"/>
      <c r="D1452" s="166" t="s">
        <v>167</v>
      </c>
      <c r="E1452" s="175" t="s">
        <v>1</v>
      </c>
      <c r="F1452" s="176" t="s">
        <v>227</v>
      </c>
      <c r="H1452" s="177">
        <v>2</v>
      </c>
      <c r="I1452" s="178"/>
      <c r="L1452" s="174"/>
      <c r="M1452" s="179"/>
      <c r="N1452" s="180"/>
      <c r="O1452" s="180"/>
      <c r="P1452" s="180"/>
      <c r="Q1452" s="180"/>
      <c r="R1452" s="180"/>
      <c r="S1452" s="180"/>
      <c r="T1452" s="181"/>
      <c r="AT1452" s="175" t="s">
        <v>167</v>
      </c>
      <c r="AU1452" s="175" t="s">
        <v>85</v>
      </c>
      <c r="AV1452" s="14" t="s">
        <v>165</v>
      </c>
      <c r="AW1452" s="14" t="s">
        <v>32</v>
      </c>
      <c r="AX1452" s="14" t="s">
        <v>83</v>
      </c>
      <c r="AY1452" s="175" t="s">
        <v>159</v>
      </c>
    </row>
    <row r="1453" spans="1:65" s="2" customFormat="1" ht="24.2" customHeight="1">
      <c r="A1453" s="33"/>
      <c r="B1453" s="150"/>
      <c r="C1453" s="151" t="s">
        <v>2490</v>
      </c>
      <c r="D1453" s="151" t="s">
        <v>161</v>
      </c>
      <c r="E1453" s="152" t="s">
        <v>2491</v>
      </c>
      <c r="F1453" s="153" t="s">
        <v>2492</v>
      </c>
      <c r="G1453" s="154" t="s">
        <v>2493</v>
      </c>
      <c r="H1453" s="155">
        <v>61.551</v>
      </c>
      <c r="I1453" s="156"/>
      <c r="J1453" s="157">
        <f>ROUND(I1453*H1453,2)</f>
        <v>0</v>
      </c>
      <c r="K1453" s="158"/>
      <c r="L1453" s="34"/>
      <c r="M1453" s="159" t="s">
        <v>1</v>
      </c>
      <c r="N1453" s="160" t="s">
        <v>41</v>
      </c>
      <c r="O1453" s="59"/>
      <c r="P1453" s="161">
        <f>O1453*H1453</f>
        <v>0</v>
      </c>
      <c r="Q1453" s="161">
        <v>5E-05</v>
      </c>
      <c r="R1453" s="161">
        <f>Q1453*H1453</f>
        <v>0.00307755</v>
      </c>
      <c r="S1453" s="161">
        <v>0</v>
      </c>
      <c r="T1453" s="162">
        <f>S1453*H1453</f>
        <v>0</v>
      </c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33"/>
      <c r="AE1453" s="33"/>
      <c r="AR1453" s="163" t="s">
        <v>237</v>
      </c>
      <c r="AT1453" s="163" t="s">
        <v>161</v>
      </c>
      <c r="AU1453" s="163" t="s">
        <v>85</v>
      </c>
      <c r="AY1453" s="18" t="s">
        <v>159</v>
      </c>
      <c r="BE1453" s="164">
        <f>IF(N1453="základní",J1453,0)</f>
        <v>0</v>
      </c>
      <c r="BF1453" s="164">
        <f>IF(N1453="snížená",J1453,0)</f>
        <v>0</v>
      </c>
      <c r="BG1453" s="164">
        <f>IF(N1453="zákl. přenesená",J1453,0)</f>
        <v>0</v>
      </c>
      <c r="BH1453" s="164">
        <f>IF(N1453="sníž. přenesená",J1453,0)</f>
        <v>0</v>
      </c>
      <c r="BI1453" s="164">
        <f>IF(N1453="nulová",J1453,0)</f>
        <v>0</v>
      </c>
      <c r="BJ1453" s="18" t="s">
        <v>83</v>
      </c>
      <c r="BK1453" s="164">
        <f>ROUND(I1453*H1453,2)</f>
        <v>0</v>
      </c>
      <c r="BL1453" s="18" t="s">
        <v>237</v>
      </c>
      <c r="BM1453" s="163" t="s">
        <v>2494</v>
      </c>
    </row>
    <row r="1454" spans="2:51" s="13" customFormat="1" ht="11.25">
      <c r="B1454" s="165"/>
      <c r="D1454" s="166" t="s">
        <v>167</v>
      </c>
      <c r="E1454" s="167" t="s">
        <v>1</v>
      </c>
      <c r="F1454" s="168" t="s">
        <v>2495</v>
      </c>
      <c r="H1454" s="169">
        <v>31.225</v>
      </c>
      <c r="I1454" s="170"/>
      <c r="L1454" s="165"/>
      <c r="M1454" s="171"/>
      <c r="N1454" s="172"/>
      <c r="O1454" s="172"/>
      <c r="P1454" s="172"/>
      <c r="Q1454" s="172"/>
      <c r="R1454" s="172"/>
      <c r="S1454" s="172"/>
      <c r="T1454" s="173"/>
      <c r="AT1454" s="167" t="s">
        <v>167</v>
      </c>
      <c r="AU1454" s="167" t="s">
        <v>85</v>
      </c>
      <c r="AV1454" s="13" t="s">
        <v>85</v>
      </c>
      <c r="AW1454" s="13" t="s">
        <v>32</v>
      </c>
      <c r="AX1454" s="13" t="s">
        <v>76</v>
      </c>
      <c r="AY1454" s="167" t="s">
        <v>159</v>
      </c>
    </row>
    <row r="1455" spans="2:51" s="13" customFormat="1" ht="11.25">
      <c r="B1455" s="165"/>
      <c r="D1455" s="166" t="s">
        <v>167</v>
      </c>
      <c r="E1455" s="167" t="s">
        <v>1</v>
      </c>
      <c r="F1455" s="168" t="s">
        <v>2496</v>
      </c>
      <c r="H1455" s="169">
        <v>30.326</v>
      </c>
      <c r="I1455" s="170"/>
      <c r="L1455" s="165"/>
      <c r="M1455" s="171"/>
      <c r="N1455" s="172"/>
      <c r="O1455" s="172"/>
      <c r="P1455" s="172"/>
      <c r="Q1455" s="172"/>
      <c r="R1455" s="172"/>
      <c r="S1455" s="172"/>
      <c r="T1455" s="173"/>
      <c r="AT1455" s="167" t="s">
        <v>167</v>
      </c>
      <c r="AU1455" s="167" t="s">
        <v>85</v>
      </c>
      <c r="AV1455" s="13" t="s">
        <v>85</v>
      </c>
      <c r="AW1455" s="13" t="s">
        <v>32</v>
      </c>
      <c r="AX1455" s="13" t="s">
        <v>76</v>
      </c>
      <c r="AY1455" s="167" t="s">
        <v>159</v>
      </c>
    </row>
    <row r="1456" spans="2:51" s="14" customFormat="1" ht="11.25">
      <c r="B1456" s="174"/>
      <c r="D1456" s="166" t="s">
        <v>167</v>
      </c>
      <c r="E1456" s="175" t="s">
        <v>1</v>
      </c>
      <c r="F1456" s="176" t="s">
        <v>227</v>
      </c>
      <c r="H1456" s="177">
        <v>61.551</v>
      </c>
      <c r="I1456" s="178"/>
      <c r="L1456" s="174"/>
      <c r="M1456" s="179"/>
      <c r="N1456" s="180"/>
      <c r="O1456" s="180"/>
      <c r="P1456" s="180"/>
      <c r="Q1456" s="180"/>
      <c r="R1456" s="180"/>
      <c r="S1456" s="180"/>
      <c r="T1456" s="181"/>
      <c r="AT1456" s="175" t="s">
        <v>167</v>
      </c>
      <c r="AU1456" s="175" t="s">
        <v>85</v>
      </c>
      <c r="AV1456" s="14" t="s">
        <v>165</v>
      </c>
      <c r="AW1456" s="14" t="s">
        <v>32</v>
      </c>
      <c r="AX1456" s="14" t="s">
        <v>83</v>
      </c>
      <c r="AY1456" s="175" t="s">
        <v>159</v>
      </c>
    </row>
    <row r="1457" spans="1:65" s="2" customFormat="1" ht="24.2" customHeight="1">
      <c r="A1457" s="33"/>
      <c r="B1457" s="150"/>
      <c r="C1457" s="191" t="s">
        <v>2497</v>
      </c>
      <c r="D1457" s="191" t="s">
        <v>581</v>
      </c>
      <c r="E1457" s="192" t="s">
        <v>2498</v>
      </c>
      <c r="F1457" s="193" t="s">
        <v>2499</v>
      </c>
      <c r="G1457" s="194" t="s">
        <v>204</v>
      </c>
      <c r="H1457" s="195">
        <v>0.064</v>
      </c>
      <c r="I1457" s="196"/>
      <c r="J1457" s="197">
        <f>ROUND(I1457*H1457,2)</f>
        <v>0</v>
      </c>
      <c r="K1457" s="198"/>
      <c r="L1457" s="199"/>
      <c r="M1457" s="200" t="s">
        <v>1</v>
      </c>
      <c r="N1457" s="201" t="s">
        <v>41</v>
      </c>
      <c r="O1457" s="59"/>
      <c r="P1457" s="161">
        <f>O1457*H1457</f>
        <v>0</v>
      </c>
      <c r="Q1457" s="161">
        <v>1</v>
      </c>
      <c r="R1457" s="161">
        <f>Q1457*H1457</f>
        <v>0.064</v>
      </c>
      <c r="S1457" s="161">
        <v>0</v>
      </c>
      <c r="T1457" s="162">
        <f>S1457*H1457</f>
        <v>0</v>
      </c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3"/>
      <c r="AE1457" s="33"/>
      <c r="AR1457" s="163" t="s">
        <v>327</v>
      </c>
      <c r="AT1457" s="163" t="s">
        <v>581</v>
      </c>
      <c r="AU1457" s="163" t="s">
        <v>85</v>
      </c>
      <c r="AY1457" s="18" t="s">
        <v>159</v>
      </c>
      <c r="BE1457" s="164">
        <f>IF(N1457="základní",J1457,0)</f>
        <v>0</v>
      </c>
      <c r="BF1457" s="164">
        <f>IF(N1457="snížená",J1457,0)</f>
        <v>0</v>
      </c>
      <c r="BG1457" s="164">
        <f>IF(N1457="zákl. přenesená",J1457,0)</f>
        <v>0</v>
      </c>
      <c r="BH1457" s="164">
        <f>IF(N1457="sníž. přenesená",J1457,0)</f>
        <v>0</v>
      </c>
      <c r="BI1457" s="164">
        <f>IF(N1457="nulová",J1457,0)</f>
        <v>0</v>
      </c>
      <c r="BJ1457" s="18" t="s">
        <v>83</v>
      </c>
      <c r="BK1457" s="164">
        <f>ROUND(I1457*H1457,2)</f>
        <v>0</v>
      </c>
      <c r="BL1457" s="18" t="s">
        <v>237</v>
      </c>
      <c r="BM1457" s="163" t="s">
        <v>2500</v>
      </c>
    </row>
    <row r="1458" spans="2:51" s="13" customFormat="1" ht="11.25">
      <c r="B1458" s="165"/>
      <c r="D1458" s="166" t="s">
        <v>167</v>
      </c>
      <c r="E1458" s="167" t="s">
        <v>1</v>
      </c>
      <c r="F1458" s="168" t="s">
        <v>2501</v>
      </c>
      <c r="H1458" s="169">
        <v>0.062</v>
      </c>
      <c r="I1458" s="170"/>
      <c r="L1458" s="165"/>
      <c r="M1458" s="171"/>
      <c r="N1458" s="172"/>
      <c r="O1458" s="172"/>
      <c r="P1458" s="172"/>
      <c r="Q1458" s="172"/>
      <c r="R1458" s="172"/>
      <c r="S1458" s="172"/>
      <c r="T1458" s="173"/>
      <c r="AT1458" s="167" t="s">
        <v>167</v>
      </c>
      <c r="AU1458" s="167" t="s">
        <v>85</v>
      </c>
      <c r="AV1458" s="13" t="s">
        <v>85</v>
      </c>
      <c r="AW1458" s="13" t="s">
        <v>32</v>
      </c>
      <c r="AX1458" s="13" t="s">
        <v>83</v>
      </c>
      <c r="AY1458" s="167" t="s">
        <v>159</v>
      </c>
    </row>
    <row r="1459" spans="2:51" s="13" customFormat="1" ht="11.25">
      <c r="B1459" s="165"/>
      <c r="D1459" s="166" t="s">
        <v>167</v>
      </c>
      <c r="F1459" s="168" t="s">
        <v>2502</v>
      </c>
      <c r="H1459" s="169">
        <v>0.064</v>
      </c>
      <c r="I1459" s="170"/>
      <c r="L1459" s="165"/>
      <c r="M1459" s="171"/>
      <c r="N1459" s="172"/>
      <c r="O1459" s="172"/>
      <c r="P1459" s="172"/>
      <c r="Q1459" s="172"/>
      <c r="R1459" s="172"/>
      <c r="S1459" s="172"/>
      <c r="T1459" s="173"/>
      <c r="AT1459" s="167" t="s">
        <v>167</v>
      </c>
      <c r="AU1459" s="167" t="s">
        <v>85</v>
      </c>
      <c r="AV1459" s="13" t="s">
        <v>85</v>
      </c>
      <c r="AW1459" s="13" t="s">
        <v>3</v>
      </c>
      <c r="AX1459" s="13" t="s">
        <v>83</v>
      </c>
      <c r="AY1459" s="167" t="s">
        <v>159</v>
      </c>
    </row>
    <row r="1460" spans="1:65" s="2" customFormat="1" ht="24.2" customHeight="1">
      <c r="A1460" s="33"/>
      <c r="B1460" s="150"/>
      <c r="C1460" s="151" t="s">
        <v>2503</v>
      </c>
      <c r="D1460" s="151" t="s">
        <v>161</v>
      </c>
      <c r="E1460" s="152" t="s">
        <v>2504</v>
      </c>
      <c r="F1460" s="153" t="s">
        <v>2505</v>
      </c>
      <c r="G1460" s="154" t="s">
        <v>2506</v>
      </c>
      <c r="H1460" s="218"/>
      <c r="I1460" s="156"/>
      <c r="J1460" s="157">
        <f>ROUND(I1460*H1460,2)</f>
        <v>0</v>
      </c>
      <c r="K1460" s="158"/>
      <c r="L1460" s="34"/>
      <c r="M1460" s="159" t="s">
        <v>1</v>
      </c>
      <c r="N1460" s="160" t="s">
        <v>41</v>
      </c>
      <c r="O1460" s="59"/>
      <c r="P1460" s="161">
        <f>O1460*H1460</f>
        <v>0</v>
      </c>
      <c r="Q1460" s="161">
        <v>0</v>
      </c>
      <c r="R1460" s="161">
        <f>Q1460*H1460</f>
        <v>0</v>
      </c>
      <c r="S1460" s="161">
        <v>0</v>
      </c>
      <c r="T1460" s="162">
        <f>S1460*H1460</f>
        <v>0</v>
      </c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33"/>
      <c r="AE1460" s="33"/>
      <c r="AR1460" s="163" t="s">
        <v>237</v>
      </c>
      <c r="AT1460" s="163" t="s">
        <v>161</v>
      </c>
      <c r="AU1460" s="163" t="s">
        <v>85</v>
      </c>
      <c r="AY1460" s="18" t="s">
        <v>159</v>
      </c>
      <c r="BE1460" s="164">
        <f>IF(N1460="základní",J1460,0)</f>
        <v>0</v>
      </c>
      <c r="BF1460" s="164">
        <f>IF(N1460="snížená",J1460,0)</f>
        <v>0</v>
      </c>
      <c r="BG1460" s="164">
        <f>IF(N1460="zákl. přenesená",J1460,0)</f>
        <v>0</v>
      </c>
      <c r="BH1460" s="164">
        <f>IF(N1460="sníž. přenesená",J1460,0)</f>
        <v>0</v>
      </c>
      <c r="BI1460" s="164">
        <f>IF(N1460="nulová",J1460,0)</f>
        <v>0</v>
      </c>
      <c r="BJ1460" s="18" t="s">
        <v>83</v>
      </c>
      <c r="BK1460" s="164">
        <f>ROUND(I1460*H1460,2)</f>
        <v>0</v>
      </c>
      <c r="BL1460" s="18" t="s">
        <v>237</v>
      </c>
      <c r="BM1460" s="163" t="s">
        <v>2507</v>
      </c>
    </row>
    <row r="1461" spans="1:65" s="2" customFormat="1" ht="24.2" customHeight="1">
      <c r="A1461" s="33"/>
      <c r="B1461" s="150"/>
      <c r="C1461" s="151" t="s">
        <v>2508</v>
      </c>
      <c r="D1461" s="151" t="s">
        <v>161</v>
      </c>
      <c r="E1461" s="152" t="s">
        <v>2504</v>
      </c>
      <c r="F1461" s="153" t="s">
        <v>2505</v>
      </c>
      <c r="G1461" s="154" t="s">
        <v>2506</v>
      </c>
      <c r="H1461" s="218"/>
      <c r="I1461" s="156"/>
      <c r="J1461" s="157">
        <f>ROUND(I1461*H1461,2)</f>
        <v>0</v>
      </c>
      <c r="K1461" s="158"/>
      <c r="L1461" s="34"/>
      <c r="M1461" s="159" t="s">
        <v>1</v>
      </c>
      <c r="N1461" s="160" t="s">
        <v>41</v>
      </c>
      <c r="O1461" s="59"/>
      <c r="P1461" s="161">
        <f>O1461*H1461</f>
        <v>0</v>
      </c>
      <c r="Q1461" s="161">
        <v>0</v>
      </c>
      <c r="R1461" s="161">
        <f>Q1461*H1461</f>
        <v>0</v>
      </c>
      <c r="S1461" s="161">
        <v>0</v>
      </c>
      <c r="T1461" s="162">
        <f>S1461*H1461</f>
        <v>0</v>
      </c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  <c r="AE1461" s="33"/>
      <c r="AR1461" s="163" t="s">
        <v>237</v>
      </c>
      <c r="AT1461" s="163" t="s">
        <v>161</v>
      </c>
      <c r="AU1461" s="163" t="s">
        <v>85</v>
      </c>
      <c r="AY1461" s="18" t="s">
        <v>159</v>
      </c>
      <c r="BE1461" s="164">
        <f>IF(N1461="základní",J1461,0)</f>
        <v>0</v>
      </c>
      <c r="BF1461" s="164">
        <f>IF(N1461="snížená",J1461,0)</f>
        <v>0</v>
      </c>
      <c r="BG1461" s="164">
        <f>IF(N1461="zákl. přenesená",J1461,0)</f>
        <v>0</v>
      </c>
      <c r="BH1461" s="164">
        <f>IF(N1461="sníž. přenesená",J1461,0)</f>
        <v>0</v>
      </c>
      <c r="BI1461" s="164">
        <f>IF(N1461="nulová",J1461,0)</f>
        <v>0</v>
      </c>
      <c r="BJ1461" s="18" t="s">
        <v>83</v>
      </c>
      <c r="BK1461" s="164">
        <f>ROUND(I1461*H1461,2)</f>
        <v>0</v>
      </c>
      <c r="BL1461" s="18" t="s">
        <v>237</v>
      </c>
      <c r="BM1461" s="163" t="s">
        <v>2509</v>
      </c>
    </row>
    <row r="1462" spans="2:63" s="12" customFormat="1" ht="22.9" customHeight="1">
      <c r="B1462" s="137"/>
      <c r="D1462" s="138" t="s">
        <v>75</v>
      </c>
      <c r="E1462" s="148" t="s">
        <v>2510</v>
      </c>
      <c r="F1462" s="148" t="s">
        <v>2511</v>
      </c>
      <c r="I1462" s="140"/>
      <c r="J1462" s="149">
        <f>BK1462</f>
        <v>0</v>
      </c>
      <c r="L1462" s="137"/>
      <c r="M1462" s="142"/>
      <c r="N1462" s="143"/>
      <c r="O1462" s="143"/>
      <c r="P1462" s="144">
        <f>SUM(P1463:P1562)</f>
        <v>0</v>
      </c>
      <c r="Q1462" s="143"/>
      <c r="R1462" s="144">
        <f>SUM(R1463:R1562)</f>
        <v>24.696650610000003</v>
      </c>
      <c r="S1462" s="143"/>
      <c r="T1462" s="145">
        <f>SUM(T1463:T1562)</f>
        <v>0</v>
      </c>
      <c r="AR1462" s="138" t="s">
        <v>85</v>
      </c>
      <c r="AT1462" s="146" t="s">
        <v>75</v>
      </c>
      <c r="AU1462" s="146" t="s">
        <v>83</v>
      </c>
      <c r="AY1462" s="138" t="s">
        <v>159</v>
      </c>
      <c r="BK1462" s="147">
        <f>SUM(BK1463:BK1562)</f>
        <v>0</v>
      </c>
    </row>
    <row r="1463" spans="1:65" s="2" customFormat="1" ht="16.5" customHeight="1">
      <c r="A1463" s="33"/>
      <c r="B1463" s="150"/>
      <c r="C1463" s="151" t="s">
        <v>2512</v>
      </c>
      <c r="D1463" s="151" t="s">
        <v>161</v>
      </c>
      <c r="E1463" s="152" t="s">
        <v>2513</v>
      </c>
      <c r="F1463" s="153" t="s">
        <v>2514</v>
      </c>
      <c r="G1463" s="154" t="s">
        <v>164</v>
      </c>
      <c r="H1463" s="155">
        <v>606.198</v>
      </c>
      <c r="I1463" s="156"/>
      <c r="J1463" s="157">
        <f>ROUND(I1463*H1463,2)</f>
        <v>0</v>
      </c>
      <c r="K1463" s="158"/>
      <c r="L1463" s="34"/>
      <c r="M1463" s="159" t="s">
        <v>1</v>
      </c>
      <c r="N1463" s="160" t="s">
        <v>41</v>
      </c>
      <c r="O1463" s="59"/>
      <c r="P1463" s="161">
        <f>O1463*H1463</f>
        <v>0</v>
      </c>
      <c r="Q1463" s="161">
        <v>0.0003</v>
      </c>
      <c r="R1463" s="161">
        <f>Q1463*H1463</f>
        <v>0.18185939999999998</v>
      </c>
      <c r="S1463" s="161">
        <v>0</v>
      </c>
      <c r="T1463" s="162">
        <f>S1463*H1463</f>
        <v>0</v>
      </c>
      <c r="U1463" s="33"/>
      <c r="V1463" s="33"/>
      <c r="W1463" s="33"/>
      <c r="X1463" s="33"/>
      <c r="Y1463" s="33"/>
      <c r="Z1463" s="33"/>
      <c r="AA1463" s="33"/>
      <c r="AB1463" s="33"/>
      <c r="AC1463" s="33"/>
      <c r="AD1463" s="33"/>
      <c r="AE1463" s="33"/>
      <c r="AR1463" s="163" t="s">
        <v>237</v>
      </c>
      <c r="AT1463" s="163" t="s">
        <v>161</v>
      </c>
      <c r="AU1463" s="163" t="s">
        <v>85</v>
      </c>
      <c r="AY1463" s="18" t="s">
        <v>159</v>
      </c>
      <c r="BE1463" s="164">
        <f>IF(N1463="základní",J1463,0)</f>
        <v>0</v>
      </c>
      <c r="BF1463" s="164">
        <f>IF(N1463="snížená",J1463,0)</f>
        <v>0</v>
      </c>
      <c r="BG1463" s="164">
        <f>IF(N1463="zákl. přenesená",J1463,0)</f>
        <v>0</v>
      </c>
      <c r="BH1463" s="164">
        <f>IF(N1463="sníž. přenesená",J1463,0)</f>
        <v>0</v>
      </c>
      <c r="BI1463" s="164">
        <f>IF(N1463="nulová",J1463,0)</f>
        <v>0</v>
      </c>
      <c r="BJ1463" s="18" t="s">
        <v>83</v>
      </c>
      <c r="BK1463" s="164">
        <f>ROUND(I1463*H1463,2)</f>
        <v>0</v>
      </c>
      <c r="BL1463" s="18" t="s">
        <v>237</v>
      </c>
      <c r="BM1463" s="163" t="s">
        <v>2515</v>
      </c>
    </row>
    <row r="1464" spans="2:51" s="13" customFormat="1" ht="11.25">
      <c r="B1464" s="165"/>
      <c r="D1464" s="166" t="s">
        <v>167</v>
      </c>
      <c r="E1464" s="167" t="s">
        <v>1</v>
      </c>
      <c r="F1464" s="168" t="s">
        <v>1945</v>
      </c>
      <c r="H1464" s="169">
        <v>39.4</v>
      </c>
      <c r="I1464" s="170"/>
      <c r="L1464" s="165"/>
      <c r="M1464" s="171"/>
      <c r="N1464" s="172"/>
      <c r="O1464" s="172"/>
      <c r="P1464" s="172"/>
      <c r="Q1464" s="172"/>
      <c r="R1464" s="172"/>
      <c r="S1464" s="172"/>
      <c r="T1464" s="173"/>
      <c r="AT1464" s="167" t="s">
        <v>167</v>
      </c>
      <c r="AU1464" s="167" t="s">
        <v>85</v>
      </c>
      <c r="AV1464" s="13" t="s">
        <v>85</v>
      </c>
      <c r="AW1464" s="13" t="s">
        <v>32</v>
      </c>
      <c r="AX1464" s="13" t="s">
        <v>76</v>
      </c>
      <c r="AY1464" s="167" t="s">
        <v>159</v>
      </c>
    </row>
    <row r="1465" spans="2:51" s="13" customFormat="1" ht="11.25">
      <c r="B1465" s="165"/>
      <c r="D1465" s="166" t="s">
        <v>167</v>
      </c>
      <c r="E1465" s="167" t="s">
        <v>1</v>
      </c>
      <c r="F1465" s="168" t="s">
        <v>1946</v>
      </c>
      <c r="H1465" s="169">
        <v>29.3</v>
      </c>
      <c r="I1465" s="170"/>
      <c r="L1465" s="165"/>
      <c r="M1465" s="171"/>
      <c r="N1465" s="172"/>
      <c r="O1465" s="172"/>
      <c r="P1465" s="172"/>
      <c r="Q1465" s="172"/>
      <c r="R1465" s="172"/>
      <c r="S1465" s="172"/>
      <c r="T1465" s="173"/>
      <c r="AT1465" s="167" t="s">
        <v>167</v>
      </c>
      <c r="AU1465" s="167" t="s">
        <v>85</v>
      </c>
      <c r="AV1465" s="13" t="s">
        <v>85</v>
      </c>
      <c r="AW1465" s="13" t="s">
        <v>32</v>
      </c>
      <c r="AX1465" s="13" t="s">
        <v>76</v>
      </c>
      <c r="AY1465" s="167" t="s">
        <v>159</v>
      </c>
    </row>
    <row r="1466" spans="2:51" s="13" customFormat="1" ht="11.25">
      <c r="B1466" s="165"/>
      <c r="D1466" s="166" t="s">
        <v>167</v>
      </c>
      <c r="E1466" s="167" t="s">
        <v>1</v>
      </c>
      <c r="F1466" s="168" t="s">
        <v>2516</v>
      </c>
      <c r="H1466" s="169">
        <v>80.913</v>
      </c>
      <c r="I1466" s="170"/>
      <c r="L1466" s="165"/>
      <c r="M1466" s="171"/>
      <c r="N1466" s="172"/>
      <c r="O1466" s="172"/>
      <c r="P1466" s="172"/>
      <c r="Q1466" s="172"/>
      <c r="R1466" s="172"/>
      <c r="S1466" s="172"/>
      <c r="T1466" s="173"/>
      <c r="AT1466" s="167" t="s">
        <v>167</v>
      </c>
      <c r="AU1466" s="167" t="s">
        <v>85</v>
      </c>
      <c r="AV1466" s="13" t="s">
        <v>85</v>
      </c>
      <c r="AW1466" s="13" t="s">
        <v>32</v>
      </c>
      <c r="AX1466" s="13" t="s">
        <v>76</v>
      </c>
      <c r="AY1466" s="167" t="s">
        <v>159</v>
      </c>
    </row>
    <row r="1467" spans="2:51" s="13" customFormat="1" ht="11.25">
      <c r="B1467" s="165"/>
      <c r="D1467" s="166" t="s">
        <v>167</v>
      </c>
      <c r="E1467" s="167" t="s">
        <v>1</v>
      </c>
      <c r="F1467" s="168" t="s">
        <v>2517</v>
      </c>
      <c r="H1467" s="169">
        <v>5.06</v>
      </c>
      <c r="I1467" s="170"/>
      <c r="L1467" s="165"/>
      <c r="M1467" s="171"/>
      <c r="N1467" s="172"/>
      <c r="O1467" s="172"/>
      <c r="P1467" s="172"/>
      <c r="Q1467" s="172"/>
      <c r="R1467" s="172"/>
      <c r="S1467" s="172"/>
      <c r="T1467" s="173"/>
      <c r="AT1467" s="167" t="s">
        <v>167</v>
      </c>
      <c r="AU1467" s="167" t="s">
        <v>85</v>
      </c>
      <c r="AV1467" s="13" t="s">
        <v>85</v>
      </c>
      <c r="AW1467" s="13" t="s">
        <v>32</v>
      </c>
      <c r="AX1467" s="13" t="s">
        <v>76</v>
      </c>
      <c r="AY1467" s="167" t="s">
        <v>159</v>
      </c>
    </row>
    <row r="1468" spans="2:51" s="13" customFormat="1" ht="11.25">
      <c r="B1468" s="165"/>
      <c r="D1468" s="166" t="s">
        <v>167</v>
      </c>
      <c r="E1468" s="167" t="s">
        <v>1</v>
      </c>
      <c r="F1468" s="168" t="s">
        <v>2518</v>
      </c>
      <c r="H1468" s="169">
        <v>12.51</v>
      </c>
      <c r="I1468" s="170"/>
      <c r="L1468" s="165"/>
      <c r="M1468" s="171"/>
      <c r="N1468" s="172"/>
      <c r="O1468" s="172"/>
      <c r="P1468" s="172"/>
      <c r="Q1468" s="172"/>
      <c r="R1468" s="172"/>
      <c r="S1468" s="172"/>
      <c r="T1468" s="173"/>
      <c r="AT1468" s="167" t="s">
        <v>167</v>
      </c>
      <c r="AU1468" s="167" t="s">
        <v>85</v>
      </c>
      <c r="AV1468" s="13" t="s">
        <v>85</v>
      </c>
      <c r="AW1468" s="13" t="s">
        <v>32</v>
      </c>
      <c r="AX1468" s="13" t="s">
        <v>76</v>
      </c>
      <c r="AY1468" s="167" t="s">
        <v>159</v>
      </c>
    </row>
    <row r="1469" spans="2:51" s="13" customFormat="1" ht="11.25">
      <c r="B1469" s="165"/>
      <c r="D1469" s="166" t="s">
        <v>167</v>
      </c>
      <c r="E1469" s="167" t="s">
        <v>1</v>
      </c>
      <c r="F1469" s="168" t="s">
        <v>2519</v>
      </c>
      <c r="H1469" s="169">
        <v>6.99</v>
      </c>
      <c r="I1469" s="170"/>
      <c r="L1469" s="165"/>
      <c r="M1469" s="171"/>
      <c r="N1469" s="172"/>
      <c r="O1469" s="172"/>
      <c r="P1469" s="172"/>
      <c r="Q1469" s="172"/>
      <c r="R1469" s="172"/>
      <c r="S1469" s="172"/>
      <c r="T1469" s="173"/>
      <c r="AT1469" s="167" t="s">
        <v>167</v>
      </c>
      <c r="AU1469" s="167" t="s">
        <v>85</v>
      </c>
      <c r="AV1469" s="13" t="s">
        <v>85</v>
      </c>
      <c r="AW1469" s="13" t="s">
        <v>32</v>
      </c>
      <c r="AX1469" s="13" t="s">
        <v>76</v>
      </c>
      <c r="AY1469" s="167" t="s">
        <v>159</v>
      </c>
    </row>
    <row r="1470" spans="2:51" s="13" customFormat="1" ht="11.25">
      <c r="B1470" s="165"/>
      <c r="D1470" s="166" t="s">
        <v>167</v>
      </c>
      <c r="E1470" s="167" t="s">
        <v>1</v>
      </c>
      <c r="F1470" s="168" t="s">
        <v>2520</v>
      </c>
      <c r="H1470" s="169">
        <v>12.33</v>
      </c>
      <c r="I1470" s="170"/>
      <c r="L1470" s="165"/>
      <c r="M1470" s="171"/>
      <c r="N1470" s="172"/>
      <c r="O1470" s="172"/>
      <c r="P1470" s="172"/>
      <c r="Q1470" s="172"/>
      <c r="R1470" s="172"/>
      <c r="S1470" s="172"/>
      <c r="T1470" s="173"/>
      <c r="AT1470" s="167" t="s">
        <v>167</v>
      </c>
      <c r="AU1470" s="167" t="s">
        <v>85</v>
      </c>
      <c r="AV1470" s="13" t="s">
        <v>85</v>
      </c>
      <c r="AW1470" s="13" t="s">
        <v>32</v>
      </c>
      <c r="AX1470" s="13" t="s">
        <v>76</v>
      </c>
      <c r="AY1470" s="167" t="s">
        <v>159</v>
      </c>
    </row>
    <row r="1471" spans="2:51" s="13" customFormat="1" ht="11.25">
      <c r="B1471" s="165"/>
      <c r="D1471" s="166" t="s">
        <v>167</v>
      </c>
      <c r="E1471" s="167" t="s">
        <v>1</v>
      </c>
      <c r="F1471" s="168" t="s">
        <v>2521</v>
      </c>
      <c r="H1471" s="169">
        <v>4.26</v>
      </c>
      <c r="I1471" s="170"/>
      <c r="L1471" s="165"/>
      <c r="M1471" s="171"/>
      <c r="N1471" s="172"/>
      <c r="O1471" s="172"/>
      <c r="P1471" s="172"/>
      <c r="Q1471" s="172"/>
      <c r="R1471" s="172"/>
      <c r="S1471" s="172"/>
      <c r="T1471" s="173"/>
      <c r="AT1471" s="167" t="s">
        <v>167</v>
      </c>
      <c r="AU1471" s="167" t="s">
        <v>85</v>
      </c>
      <c r="AV1471" s="13" t="s">
        <v>85</v>
      </c>
      <c r="AW1471" s="13" t="s">
        <v>32</v>
      </c>
      <c r="AX1471" s="13" t="s">
        <v>76</v>
      </c>
      <c r="AY1471" s="167" t="s">
        <v>159</v>
      </c>
    </row>
    <row r="1472" spans="2:51" s="13" customFormat="1" ht="11.25">
      <c r="B1472" s="165"/>
      <c r="D1472" s="166" t="s">
        <v>167</v>
      </c>
      <c r="E1472" s="167" t="s">
        <v>1</v>
      </c>
      <c r="F1472" s="168" t="s">
        <v>2522</v>
      </c>
      <c r="H1472" s="169">
        <v>16.9</v>
      </c>
      <c r="I1472" s="170"/>
      <c r="L1472" s="165"/>
      <c r="M1472" s="171"/>
      <c r="N1472" s="172"/>
      <c r="O1472" s="172"/>
      <c r="P1472" s="172"/>
      <c r="Q1472" s="172"/>
      <c r="R1472" s="172"/>
      <c r="S1472" s="172"/>
      <c r="T1472" s="173"/>
      <c r="AT1472" s="167" t="s">
        <v>167</v>
      </c>
      <c r="AU1472" s="167" t="s">
        <v>85</v>
      </c>
      <c r="AV1472" s="13" t="s">
        <v>85</v>
      </c>
      <c r="AW1472" s="13" t="s">
        <v>32</v>
      </c>
      <c r="AX1472" s="13" t="s">
        <v>76</v>
      </c>
      <c r="AY1472" s="167" t="s">
        <v>159</v>
      </c>
    </row>
    <row r="1473" spans="2:51" s="13" customFormat="1" ht="11.25">
      <c r="B1473" s="165"/>
      <c r="D1473" s="166" t="s">
        <v>167</v>
      </c>
      <c r="E1473" s="167" t="s">
        <v>1</v>
      </c>
      <c r="F1473" s="168" t="s">
        <v>2523</v>
      </c>
      <c r="H1473" s="169">
        <v>10.575</v>
      </c>
      <c r="I1473" s="170"/>
      <c r="L1473" s="165"/>
      <c r="M1473" s="171"/>
      <c r="N1473" s="172"/>
      <c r="O1473" s="172"/>
      <c r="P1473" s="172"/>
      <c r="Q1473" s="172"/>
      <c r="R1473" s="172"/>
      <c r="S1473" s="172"/>
      <c r="T1473" s="173"/>
      <c r="AT1473" s="167" t="s">
        <v>167</v>
      </c>
      <c r="AU1473" s="167" t="s">
        <v>85</v>
      </c>
      <c r="AV1473" s="13" t="s">
        <v>85</v>
      </c>
      <c r="AW1473" s="13" t="s">
        <v>32</v>
      </c>
      <c r="AX1473" s="13" t="s">
        <v>76</v>
      </c>
      <c r="AY1473" s="167" t="s">
        <v>159</v>
      </c>
    </row>
    <row r="1474" spans="2:51" s="13" customFormat="1" ht="11.25">
      <c r="B1474" s="165"/>
      <c r="D1474" s="166" t="s">
        <v>167</v>
      </c>
      <c r="E1474" s="167" t="s">
        <v>1</v>
      </c>
      <c r="F1474" s="168" t="s">
        <v>2524</v>
      </c>
      <c r="H1474" s="169">
        <v>7.45</v>
      </c>
      <c r="I1474" s="170"/>
      <c r="L1474" s="165"/>
      <c r="M1474" s="171"/>
      <c r="N1474" s="172"/>
      <c r="O1474" s="172"/>
      <c r="P1474" s="172"/>
      <c r="Q1474" s="172"/>
      <c r="R1474" s="172"/>
      <c r="S1474" s="172"/>
      <c r="T1474" s="173"/>
      <c r="AT1474" s="167" t="s">
        <v>167</v>
      </c>
      <c r="AU1474" s="167" t="s">
        <v>85</v>
      </c>
      <c r="AV1474" s="13" t="s">
        <v>85</v>
      </c>
      <c r="AW1474" s="13" t="s">
        <v>32</v>
      </c>
      <c r="AX1474" s="13" t="s">
        <v>76</v>
      </c>
      <c r="AY1474" s="167" t="s">
        <v>159</v>
      </c>
    </row>
    <row r="1475" spans="2:51" s="13" customFormat="1" ht="11.25">
      <c r="B1475" s="165"/>
      <c r="D1475" s="166" t="s">
        <v>167</v>
      </c>
      <c r="E1475" s="167" t="s">
        <v>1</v>
      </c>
      <c r="F1475" s="168" t="s">
        <v>2525</v>
      </c>
      <c r="H1475" s="169">
        <v>10.8</v>
      </c>
      <c r="I1475" s="170"/>
      <c r="L1475" s="165"/>
      <c r="M1475" s="171"/>
      <c r="N1475" s="172"/>
      <c r="O1475" s="172"/>
      <c r="P1475" s="172"/>
      <c r="Q1475" s="172"/>
      <c r="R1475" s="172"/>
      <c r="S1475" s="172"/>
      <c r="T1475" s="173"/>
      <c r="AT1475" s="167" t="s">
        <v>167</v>
      </c>
      <c r="AU1475" s="167" t="s">
        <v>85</v>
      </c>
      <c r="AV1475" s="13" t="s">
        <v>85</v>
      </c>
      <c r="AW1475" s="13" t="s">
        <v>32</v>
      </c>
      <c r="AX1475" s="13" t="s">
        <v>76</v>
      </c>
      <c r="AY1475" s="167" t="s">
        <v>159</v>
      </c>
    </row>
    <row r="1476" spans="2:51" s="13" customFormat="1" ht="11.25">
      <c r="B1476" s="165"/>
      <c r="D1476" s="166" t="s">
        <v>167</v>
      </c>
      <c r="E1476" s="167" t="s">
        <v>1</v>
      </c>
      <c r="F1476" s="168" t="s">
        <v>2526</v>
      </c>
      <c r="H1476" s="169">
        <v>1.35</v>
      </c>
      <c r="I1476" s="170"/>
      <c r="L1476" s="165"/>
      <c r="M1476" s="171"/>
      <c r="N1476" s="172"/>
      <c r="O1476" s="172"/>
      <c r="P1476" s="172"/>
      <c r="Q1476" s="172"/>
      <c r="R1476" s="172"/>
      <c r="S1476" s="172"/>
      <c r="T1476" s="173"/>
      <c r="AT1476" s="167" t="s">
        <v>167</v>
      </c>
      <c r="AU1476" s="167" t="s">
        <v>85</v>
      </c>
      <c r="AV1476" s="13" t="s">
        <v>85</v>
      </c>
      <c r="AW1476" s="13" t="s">
        <v>32</v>
      </c>
      <c r="AX1476" s="13" t="s">
        <v>76</v>
      </c>
      <c r="AY1476" s="167" t="s">
        <v>159</v>
      </c>
    </row>
    <row r="1477" spans="2:51" s="13" customFormat="1" ht="11.25">
      <c r="B1477" s="165"/>
      <c r="D1477" s="166" t="s">
        <v>167</v>
      </c>
      <c r="E1477" s="167" t="s">
        <v>1</v>
      </c>
      <c r="F1477" s="168" t="s">
        <v>2527</v>
      </c>
      <c r="H1477" s="169">
        <v>6.15</v>
      </c>
      <c r="I1477" s="170"/>
      <c r="L1477" s="165"/>
      <c r="M1477" s="171"/>
      <c r="N1477" s="172"/>
      <c r="O1477" s="172"/>
      <c r="P1477" s="172"/>
      <c r="Q1477" s="172"/>
      <c r="R1477" s="172"/>
      <c r="S1477" s="172"/>
      <c r="T1477" s="173"/>
      <c r="AT1477" s="167" t="s">
        <v>167</v>
      </c>
      <c r="AU1477" s="167" t="s">
        <v>85</v>
      </c>
      <c r="AV1477" s="13" t="s">
        <v>85</v>
      </c>
      <c r="AW1477" s="13" t="s">
        <v>32</v>
      </c>
      <c r="AX1477" s="13" t="s">
        <v>76</v>
      </c>
      <c r="AY1477" s="167" t="s">
        <v>159</v>
      </c>
    </row>
    <row r="1478" spans="2:51" s="13" customFormat="1" ht="11.25">
      <c r="B1478" s="165"/>
      <c r="D1478" s="166" t="s">
        <v>167</v>
      </c>
      <c r="E1478" s="167" t="s">
        <v>1</v>
      </c>
      <c r="F1478" s="168" t="s">
        <v>2528</v>
      </c>
      <c r="H1478" s="169">
        <v>2.75</v>
      </c>
      <c r="I1478" s="170"/>
      <c r="L1478" s="165"/>
      <c r="M1478" s="171"/>
      <c r="N1478" s="172"/>
      <c r="O1478" s="172"/>
      <c r="P1478" s="172"/>
      <c r="Q1478" s="172"/>
      <c r="R1478" s="172"/>
      <c r="S1478" s="172"/>
      <c r="T1478" s="173"/>
      <c r="AT1478" s="167" t="s">
        <v>167</v>
      </c>
      <c r="AU1478" s="167" t="s">
        <v>85</v>
      </c>
      <c r="AV1478" s="13" t="s">
        <v>85</v>
      </c>
      <c r="AW1478" s="13" t="s">
        <v>32</v>
      </c>
      <c r="AX1478" s="13" t="s">
        <v>76</v>
      </c>
      <c r="AY1478" s="167" t="s">
        <v>159</v>
      </c>
    </row>
    <row r="1479" spans="2:51" s="13" customFormat="1" ht="11.25">
      <c r="B1479" s="165"/>
      <c r="D1479" s="166" t="s">
        <v>167</v>
      </c>
      <c r="E1479" s="167" t="s">
        <v>1</v>
      </c>
      <c r="F1479" s="168" t="s">
        <v>2529</v>
      </c>
      <c r="H1479" s="169">
        <v>161.86</v>
      </c>
      <c r="I1479" s="170"/>
      <c r="L1479" s="165"/>
      <c r="M1479" s="171"/>
      <c r="N1479" s="172"/>
      <c r="O1479" s="172"/>
      <c r="P1479" s="172"/>
      <c r="Q1479" s="172"/>
      <c r="R1479" s="172"/>
      <c r="S1479" s="172"/>
      <c r="T1479" s="173"/>
      <c r="AT1479" s="167" t="s">
        <v>167</v>
      </c>
      <c r="AU1479" s="167" t="s">
        <v>85</v>
      </c>
      <c r="AV1479" s="13" t="s">
        <v>85</v>
      </c>
      <c r="AW1479" s="13" t="s">
        <v>32</v>
      </c>
      <c r="AX1479" s="13" t="s">
        <v>76</v>
      </c>
      <c r="AY1479" s="167" t="s">
        <v>159</v>
      </c>
    </row>
    <row r="1480" spans="2:51" s="13" customFormat="1" ht="11.25">
      <c r="B1480" s="165"/>
      <c r="D1480" s="166" t="s">
        <v>167</v>
      </c>
      <c r="E1480" s="167" t="s">
        <v>1</v>
      </c>
      <c r="F1480" s="168" t="s">
        <v>1945</v>
      </c>
      <c r="H1480" s="169">
        <v>39.4</v>
      </c>
      <c r="I1480" s="170"/>
      <c r="L1480" s="165"/>
      <c r="M1480" s="171"/>
      <c r="N1480" s="172"/>
      <c r="O1480" s="172"/>
      <c r="P1480" s="172"/>
      <c r="Q1480" s="172"/>
      <c r="R1480" s="172"/>
      <c r="S1480" s="172"/>
      <c r="T1480" s="173"/>
      <c r="AT1480" s="167" t="s">
        <v>167</v>
      </c>
      <c r="AU1480" s="167" t="s">
        <v>85</v>
      </c>
      <c r="AV1480" s="13" t="s">
        <v>85</v>
      </c>
      <c r="AW1480" s="13" t="s">
        <v>32</v>
      </c>
      <c r="AX1480" s="13" t="s">
        <v>76</v>
      </c>
      <c r="AY1480" s="167" t="s">
        <v>159</v>
      </c>
    </row>
    <row r="1481" spans="2:51" s="13" customFormat="1" ht="11.25">
      <c r="B1481" s="165"/>
      <c r="D1481" s="166" t="s">
        <v>167</v>
      </c>
      <c r="E1481" s="167" t="s">
        <v>1</v>
      </c>
      <c r="F1481" s="168" t="s">
        <v>2530</v>
      </c>
      <c r="H1481" s="169">
        <v>27.95</v>
      </c>
      <c r="I1481" s="170"/>
      <c r="L1481" s="165"/>
      <c r="M1481" s="171"/>
      <c r="N1481" s="172"/>
      <c r="O1481" s="172"/>
      <c r="P1481" s="172"/>
      <c r="Q1481" s="172"/>
      <c r="R1481" s="172"/>
      <c r="S1481" s="172"/>
      <c r="T1481" s="173"/>
      <c r="AT1481" s="167" t="s">
        <v>167</v>
      </c>
      <c r="AU1481" s="167" t="s">
        <v>85</v>
      </c>
      <c r="AV1481" s="13" t="s">
        <v>85</v>
      </c>
      <c r="AW1481" s="13" t="s">
        <v>32</v>
      </c>
      <c r="AX1481" s="13" t="s">
        <v>76</v>
      </c>
      <c r="AY1481" s="167" t="s">
        <v>159</v>
      </c>
    </row>
    <row r="1482" spans="2:51" s="13" customFormat="1" ht="11.25">
      <c r="B1482" s="165"/>
      <c r="D1482" s="166" t="s">
        <v>167</v>
      </c>
      <c r="E1482" s="167" t="s">
        <v>1</v>
      </c>
      <c r="F1482" s="168" t="s">
        <v>2531</v>
      </c>
      <c r="H1482" s="169">
        <v>11.55</v>
      </c>
      <c r="I1482" s="170"/>
      <c r="L1482" s="165"/>
      <c r="M1482" s="171"/>
      <c r="N1482" s="172"/>
      <c r="O1482" s="172"/>
      <c r="P1482" s="172"/>
      <c r="Q1482" s="172"/>
      <c r="R1482" s="172"/>
      <c r="S1482" s="172"/>
      <c r="T1482" s="173"/>
      <c r="AT1482" s="167" t="s">
        <v>167</v>
      </c>
      <c r="AU1482" s="167" t="s">
        <v>85</v>
      </c>
      <c r="AV1482" s="13" t="s">
        <v>85</v>
      </c>
      <c r="AW1482" s="13" t="s">
        <v>32</v>
      </c>
      <c r="AX1482" s="13" t="s">
        <v>76</v>
      </c>
      <c r="AY1482" s="167" t="s">
        <v>159</v>
      </c>
    </row>
    <row r="1483" spans="2:51" s="13" customFormat="1" ht="11.25">
      <c r="B1483" s="165"/>
      <c r="D1483" s="166" t="s">
        <v>167</v>
      </c>
      <c r="E1483" s="167" t="s">
        <v>1</v>
      </c>
      <c r="F1483" s="168" t="s">
        <v>2532</v>
      </c>
      <c r="H1483" s="169">
        <v>5.45</v>
      </c>
      <c r="I1483" s="170"/>
      <c r="L1483" s="165"/>
      <c r="M1483" s="171"/>
      <c r="N1483" s="172"/>
      <c r="O1483" s="172"/>
      <c r="P1483" s="172"/>
      <c r="Q1483" s="172"/>
      <c r="R1483" s="172"/>
      <c r="S1483" s="172"/>
      <c r="T1483" s="173"/>
      <c r="AT1483" s="167" t="s">
        <v>167</v>
      </c>
      <c r="AU1483" s="167" t="s">
        <v>85</v>
      </c>
      <c r="AV1483" s="13" t="s">
        <v>85</v>
      </c>
      <c r="AW1483" s="13" t="s">
        <v>32</v>
      </c>
      <c r="AX1483" s="13" t="s">
        <v>76</v>
      </c>
      <c r="AY1483" s="167" t="s">
        <v>159</v>
      </c>
    </row>
    <row r="1484" spans="2:51" s="13" customFormat="1" ht="11.25">
      <c r="B1484" s="165"/>
      <c r="D1484" s="166" t="s">
        <v>167</v>
      </c>
      <c r="E1484" s="167" t="s">
        <v>1</v>
      </c>
      <c r="F1484" s="168" t="s">
        <v>2533</v>
      </c>
      <c r="H1484" s="169">
        <v>113.25</v>
      </c>
      <c r="I1484" s="170"/>
      <c r="L1484" s="165"/>
      <c r="M1484" s="171"/>
      <c r="N1484" s="172"/>
      <c r="O1484" s="172"/>
      <c r="P1484" s="172"/>
      <c r="Q1484" s="172"/>
      <c r="R1484" s="172"/>
      <c r="S1484" s="172"/>
      <c r="T1484" s="173"/>
      <c r="AT1484" s="167" t="s">
        <v>167</v>
      </c>
      <c r="AU1484" s="167" t="s">
        <v>85</v>
      </c>
      <c r="AV1484" s="13" t="s">
        <v>85</v>
      </c>
      <c r="AW1484" s="13" t="s">
        <v>32</v>
      </c>
      <c r="AX1484" s="13" t="s">
        <v>76</v>
      </c>
      <c r="AY1484" s="167" t="s">
        <v>159</v>
      </c>
    </row>
    <row r="1485" spans="2:51" s="14" customFormat="1" ht="11.25">
      <c r="B1485" s="174"/>
      <c r="D1485" s="166" t="s">
        <v>167</v>
      </c>
      <c r="E1485" s="175" t="s">
        <v>1</v>
      </c>
      <c r="F1485" s="176" t="s">
        <v>227</v>
      </c>
      <c r="H1485" s="177">
        <v>606.198</v>
      </c>
      <c r="I1485" s="178"/>
      <c r="L1485" s="174"/>
      <c r="M1485" s="179"/>
      <c r="N1485" s="180"/>
      <c r="O1485" s="180"/>
      <c r="P1485" s="180"/>
      <c r="Q1485" s="180"/>
      <c r="R1485" s="180"/>
      <c r="S1485" s="180"/>
      <c r="T1485" s="181"/>
      <c r="AT1485" s="175" t="s">
        <v>167</v>
      </c>
      <c r="AU1485" s="175" t="s">
        <v>85</v>
      </c>
      <c r="AV1485" s="14" t="s">
        <v>165</v>
      </c>
      <c r="AW1485" s="14" t="s">
        <v>32</v>
      </c>
      <c r="AX1485" s="14" t="s">
        <v>83</v>
      </c>
      <c r="AY1485" s="175" t="s">
        <v>159</v>
      </c>
    </row>
    <row r="1486" spans="1:65" s="2" customFormat="1" ht="24.2" customHeight="1">
      <c r="A1486" s="33"/>
      <c r="B1486" s="150"/>
      <c r="C1486" s="151" t="s">
        <v>2534</v>
      </c>
      <c r="D1486" s="151" t="s">
        <v>161</v>
      </c>
      <c r="E1486" s="152" t="s">
        <v>2535</v>
      </c>
      <c r="F1486" s="153" t="s">
        <v>2536</v>
      </c>
      <c r="G1486" s="154" t="s">
        <v>164</v>
      </c>
      <c r="H1486" s="155">
        <v>332.873</v>
      </c>
      <c r="I1486" s="156"/>
      <c r="J1486" s="157">
        <f>ROUND(I1486*H1486,2)</f>
        <v>0</v>
      </c>
      <c r="K1486" s="158"/>
      <c r="L1486" s="34"/>
      <c r="M1486" s="159" t="s">
        <v>1</v>
      </c>
      <c r="N1486" s="160" t="s">
        <v>41</v>
      </c>
      <c r="O1486" s="59"/>
      <c r="P1486" s="161">
        <f>O1486*H1486</f>
        <v>0</v>
      </c>
      <c r="Q1486" s="161">
        <v>0.015</v>
      </c>
      <c r="R1486" s="161">
        <f>Q1486*H1486</f>
        <v>4.993094999999999</v>
      </c>
      <c r="S1486" s="161">
        <v>0</v>
      </c>
      <c r="T1486" s="162">
        <f>S1486*H1486</f>
        <v>0</v>
      </c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  <c r="AE1486" s="33"/>
      <c r="AR1486" s="163" t="s">
        <v>237</v>
      </c>
      <c r="AT1486" s="163" t="s">
        <v>161</v>
      </c>
      <c r="AU1486" s="163" t="s">
        <v>85</v>
      </c>
      <c r="AY1486" s="18" t="s">
        <v>159</v>
      </c>
      <c r="BE1486" s="164">
        <f>IF(N1486="základní",J1486,0)</f>
        <v>0</v>
      </c>
      <c r="BF1486" s="164">
        <f>IF(N1486="snížená",J1486,0)</f>
        <v>0</v>
      </c>
      <c r="BG1486" s="164">
        <f>IF(N1486="zákl. přenesená",J1486,0)</f>
        <v>0</v>
      </c>
      <c r="BH1486" s="164">
        <f>IF(N1486="sníž. přenesená",J1486,0)</f>
        <v>0</v>
      </c>
      <c r="BI1486" s="164">
        <f>IF(N1486="nulová",J1486,0)</f>
        <v>0</v>
      </c>
      <c r="BJ1486" s="18" t="s">
        <v>83</v>
      </c>
      <c r="BK1486" s="164">
        <f>ROUND(I1486*H1486,2)</f>
        <v>0</v>
      </c>
      <c r="BL1486" s="18" t="s">
        <v>237</v>
      </c>
      <c r="BM1486" s="163" t="s">
        <v>2537</v>
      </c>
    </row>
    <row r="1487" spans="2:51" s="13" customFormat="1" ht="11.25">
      <c r="B1487" s="165"/>
      <c r="D1487" s="166" t="s">
        <v>167</v>
      </c>
      <c r="E1487" s="167" t="s">
        <v>1</v>
      </c>
      <c r="F1487" s="168" t="s">
        <v>2516</v>
      </c>
      <c r="H1487" s="169">
        <v>80.913</v>
      </c>
      <c r="I1487" s="170"/>
      <c r="L1487" s="165"/>
      <c r="M1487" s="171"/>
      <c r="N1487" s="172"/>
      <c r="O1487" s="172"/>
      <c r="P1487" s="172"/>
      <c r="Q1487" s="172"/>
      <c r="R1487" s="172"/>
      <c r="S1487" s="172"/>
      <c r="T1487" s="173"/>
      <c r="AT1487" s="167" t="s">
        <v>167</v>
      </c>
      <c r="AU1487" s="167" t="s">
        <v>85</v>
      </c>
      <c r="AV1487" s="13" t="s">
        <v>85</v>
      </c>
      <c r="AW1487" s="13" t="s">
        <v>32</v>
      </c>
      <c r="AX1487" s="13" t="s">
        <v>76</v>
      </c>
      <c r="AY1487" s="167" t="s">
        <v>159</v>
      </c>
    </row>
    <row r="1488" spans="2:51" s="13" customFormat="1" ht="11.25">
      <c r="B1488" s="165"/>
      <c r="D1488" s="166" t="s">
        <v>167</v>
      </c>
      <c r="E1488" s="167" t="s">
        <v>1</v>
      </c>
      <c r="F1488" s="168" t="s">
        <v>2517</v>
      </c>
      <c r="H1488" s="169">
        <v>5.06</v>
      </c>
      <c r="I1488" s="170"/>
      <c r="L1488" s="165"/>
      <c r="M1488" s="171"/>
      <c r="N1488" s="172"/>
      <c r="O1488" s="172"/>
      <c r="P1488" s="172"/>
      <c r="Q1488" s="172"/>
      <c r="R1488" s="172"/>
      <c r="S1488" s="172"/>
      <c r="T1488" s="173"/>
      <c r="AT1488" s="167" t="s">
        <v>167</v>
      </c>
      <c r="AU1488" s="167" t="s">
        <v>85</v>
      </c>
      <c r="AV1488" s="13" t="s">
        <v>85</v>
      </c>
      <c r="AW1488" s="13" t="s">
        <v>32</v>
      </c>
      <c r="AX1488" s="13" t="s">
        <v>76</v>
      </c>
      <c r="AY1488" s="167" t="s">
        <v>159</v>
      </c>
    </row>
    <row r="1489" spans="2:51" s="13" customFormat="1" ht="11.25">
      <c r="B1489" s="165"/>
      <c r="D1489" s="166" t="s">
        <v>167</v>
      </c>
      <c r="E1489" s="167" t="s">
        <v>1</v>
      </c>
      <c r="F1489" s="168" t="s">
        <v>2518</v>
      </c>
      <c r="H1489" s="169">
        <v>12.51</v>
      </c>
      <c r="I1489" s="170"/>
      <c r="L1489" s="165"/>
      <c r="M1489" s="171"/>
      <c r="N1489" s="172"/>
      <c r="O1489" s="172"/>
      <c r="P1489" s="172"/>
      <c r="Q1489" s="172"/>
      <c r="R1489" s="172"/>
      <c r="S1489" s="172"/>
      <c r="T1489" s="173"/>
      <c r="AT1489" s="167" t="s">
        <v>167</v>
      </c>
      <c r="AU1489" s="167" t="s">
        <v>85</v>
      </c>
      <c r="AV1489" s="13" t="s">
        <v>85</v>
      </c>
      <c r="AW1489" s="13" t="s">
        <v>32</v>
      </c>
      <c r="AX1489" s="13" t="s">
        <v>76</v>
      </c>
      <c r="AY1489" s="167" t="s">
        <v>159</v>
      </c>
    </row>
    <row r="1490" spans="2:51" s="13" customFormat="1" ht="11.25">
      <c r="B1490" s="165"/>
      <c r="D1490" s="166" t="s">
        <v>167</v>
      </c>
      <c r="E1490" s="167" t="s">
        <v>1</v>
      </c>
      <c r="F1490" s="168" t="s">
        <v>2519</v>
      </c>
      <c r="H1490" s="169">
        <v>6.99</v>
      </c>
      <c r="I1490" s="170"/>
      <c r="L1490" s="165"/>
      <c r="M1490" s="171"/>
      <c r="N1490" s="172"/>
      <c r="O1490" s="172"/>
      <c r="P1490" s="172"/>
      <c r="Q1490" s="172"/>
      <c r="R1490" s="172"/>
      <c r="S1490" s="172"/>
      <c r="T1490" s="173"/>
      <c r="AT1490" s="167" t="s">
        <v>167</v>
      </c>
      <c r="AU1490" s="167" t="s">
        <v>85</v>
      </c>
      <c r="AV1490" s="13" t="s">
        <v>85</v>
      </c>
      <c r="AW1490" s="13" t="s">
        <v>32</v>
      </c>
      <c r="AX1490" s="13" t="s">
        <v>76</v>
      </c>
      <c r="AY1490" s="167" t="s">
        <v>159</v>
      </c>
    </row>
    <row r="1491" spans="2:51" s="13" customFormat="1" ht="11.25">
      <c r="B1491" s="165"/>
      <c r="D1491" s="166" t="s">
        <v>167</v>
      </c>
      <c r="E1491" s="167" t="s">
        <v>1</v>
      </c>
      <c r="F1491" s="168" t="s">
        <v>2520</v>
      </c>
      <c r="H1491" s="169">
        <v>12.33</v>
      </c>
      <c r="I1491" s="170"/>
      <c r="L1491" s="165"/>
      <c r="M1491" s="171"/>
      <c r="N1491" s="172"/>
      <c r="O1491" s="172"/>
      <c r="P1491" s="172"/>
      <c r="Q1491" s="172"/>
      <c r="R1491" s="172"/>
      <c r="S1491" s="172"/>
      <c r="T1491" s="173"/>
      <c r="AT1491" s="167" t="s">
        <v>167</v>
      </c>
      <c r="AU1491" s="167" t="s">
        <v>85</v>
      </c>
      <c r="AV1491" s="13" t="s">
        <v>85</v>
      </c>
      <c r="AW1491" s="13" t="s">
        <v>32</v>
      </c>
      <c r="AX1491" s="13" t="s">
        <v>76</v>
      </c>
      <c r="AY1491" s="167" t="s">
        <v>159</v>
      </c>
    </row>
    <row r="1492" spans="2:51" s="13" customFormat="1" ht="11.25">
      <c r="B1492" s="165"/>
      <c r="D1492" s="166" t="s">
        <v>167</v>
      </c>
      <c r="E1492" s="167" t="s">
        <v>1</v>
      </c>
      <c r="F1492" s="168" t="s">
        <v>2521</v>
      </c>
      <c r="H1492" s="169">
        <v>4.26</v>
      </c>
      <c r="I1492" s="170"/>
      <c r="L1492" s="165"/>
      <c r="M1492" s="171"/>
      <c r="N1492" s="172"/>
      <c r="O1492" s="172"/>
      <c r="P1492" s="172"/>
      <c r="Q1492" s="172"/>
      <c r="R1492" s="172"/>
      <c r="S1492" s="172"/>
      <c r="T1492" s="173"/>
      <c r="AT1492" s="167" t="s">
        <v>167</v>
      </c>
      <c r="AU1492" s="167" t="s">
        <v>85</v>
      </c>
      <c r="AV1492" s="13" t="s">
        <v>85</v>
      </c>
      <c r="AW1492" s="13" t="s">
        <v>32</v>
      </c>
      <c r="AX1492" s="13" t="s">
        <v>76</v>
      </c>
      <c r="AY1492" s="167" t="s">
        <v>159</v>
      </c>
    </row>
    <row r="1493" spans="2:51" s="13" customFormat="1" ht="11.25">
      <c r="B1493" s="165"/>
      <c r="D1493" s="166" t="s">
        <v>167</v>
      </c>
      <c r="E1493" s="167" t="s">
        <v>1</v>
      </c>
      <c r="F1493" s="168" t="s">
        <v>2522</v>
      </c>
      <c r="H1493" s="169">
        <v>16.9</v>
      </c>
      <c r="I1493" s="170"/>
      <c r="L1493" s="165"/>
      <c r="M1493" s="171"/>
      <c r="N1493" s="172"/>
      <c r="O1493" s="172"/>
      <c r="P1493" s="172"/>
      <c r="Q1493" s="172"/>
      <c r="R1493" s="172"/>
      <c r="S1493" s="172"/>
      <c r="T1493" s="173"/>
      <c r="AT1493" s="167" t="s">
        <v>167</v>
      </c>
      <c r="AU1493" s="167" t="s">
        <v>85</v>
      </c>
      <c r="AV1493" s="13" t="s">
        <v>85</v>
      </c>
      <c r="AW1493" s="13" t="s">
        <v>32</v>
      </c>
      <c r="AX1493" s="13" t="s">
        <v>76</v>
      </c>
      <c r="AY1493" s="167" t="s">
        <v>159</v>
      </c>
    </row>
    <row r="1494" spans="2:51" s="13" customFormat="1" ht="11.25">
      <c r="B1494" s="165"/>
      <c r="D1494" s="166" t="s">
        <v>167</v>
      </c>
      <c r="E1494" s="167" t="s">
        <v>1</v>
      </c>
      <c r="F1494" s="168" t="s">
        <v>1141</v>
      </c>
      <c r="H1494" s="169">
        <v>9.7</v>
      </c>
      <c r="I1494" s="170"/>
      <c r="L1494" s="165"/>
      <c r="M1494" s="171"/>
      <c r="N1494" s="172"/>
      <c r="O1494" s="172"/>
      <c r="P1494" s="172"/>
      <c r="Q1494" s="172"/>
      <c r="R1494" s="172"/>
      <c r="S1494" s="172"/>
      <c r="T1494" s="173"/>
      <c r="AT1494" s="167" t="s">
        <v>167</v>
      </c>
      <c r="AU1494" s="167" t="s">
        <v>85</v>
      </c>
      <c r="AV1494" s="13" t="s">
        <v>85</v>
      </c>
      <c r="AW1494" s="13" t="s">
        <v>32</v>
      </c>
      <c r="AX1494" s="13" t="s">
        <v>76</v>
      </c>
      <c r="AY1494" s="167" t="s">
        <v>159</v>
      </c>
    </row>
    <row r="1495" spans="2:51" s="13" customFormat="1" ht="11.25">
      <c r="B1495" s="165"/>
      <c r="D1495" s="166" t="s">
        <v>167</v>
      </c>
      <c r="E1495" s="167" t="s">
        <v>1</v>
      </c>
      <c r="F1495" s="168" t="s">
        <v>2524</v>
      </c>
      <c r="H1495" s="169">
        <v>7.45</v>
      </c>
      <c r="I1495" s="170"/>
      <c r="L1495" s="165"/>
      <c r="M1495" s="171"/>
      <c r="N1495" s="172"/>
      <c r="O1495" s="172"/>
      <c r="P1495" s="172"/>
      <c r="Q1495" s="172"/>
      <c r="R1495" s="172"/>
      <c r="S1495" s="172"/>
      <c r="T1495" s="173"/>
      <c r="AT1495" s="167" t="s">
        <v>167</v>
      </c>
      <c r="AU1495" s="167" t="s">
        <v>85</v>
      </c>
      <c r="AV1495" s="13" t="s">
        <v>85</v>
      </c>
      <c r="AW1495" s="13" t="s">
        <v>32</v>
      </c>
      <c r="AX1495" s="13" t="s">
        <v>76</v>
      </c>
      <c r="AY1495" s="167" t="s">
        <v>159</v>
      </c>
    </row>
    <row r="1496" spans="2:51" s="13" customFormat="1" ht="11.25">
      <c r="B1496" s="165"/>
      <c r="D1496" s="166" t="s">
        <v>167</v>
      </c>
      <c r="E1496" s="167" t="s">
        <v>1</v>
      </c>
      <c r="F1496" s="168" t="s">
        <v>2525</v>
      </c>
      <c r="H1496" s="169">
        <v>10.8</v>
      </c>
      <c r="I1496" s="170"/>
      <c r="L1496" s="165"/>
      <c r="M1496" s="171"/>
      <c r="N1496" s="172"/>
      <c r="O1496" s="172"/>
      <c r="P1496" s="172"/>
      <c r="Q1496" s="172"/>
      <c r="R1496" s="172"/>
      <c r="S1496" s="172"/>
      <c r="T1496" s="173"/>
      <c r="AT1496" s="167" t="s">
        <v>167</v>
      </c>
      <c r="AU1496" s="167" t="s">
        <v>85</v>
      </c>
      <c r="AV1496" s="13" t="s">
        <v>85</v>
      </c>
      <c r="AW1496" s="13" t="s">
        <v>32</v>
      </c>
      <c r="AX1496" s="13" t="s">
        <v>76</v>
      </c>
      <c r="AY1496" s="167" t="s">
        <v>159</v>
      </c>
    </row>
    <row r="1497" spans="2:51" s="13" customFormat="1" ht="11.25">
      <c r="B1497" s="165"/>
      <c r="D1497" s="166" t="s">
        <v>167</v>
      </c>
      <c r="E1497" s="167" t="s">
        <v>1</v>
      </c>
      <c r="F1497" s="168" t="s">
        <v>2526</v>
      </c>
      <c r="H1497" s="169">
        <v>1.35</v>
      </c>
      <c r="I1497" s="170"/>
      <c r="L1497" s="165"/>
      <c r="M1497" s="171"/>
      <c r="N1497" s="172"/>
      <c r="O1497" s="172"/>
      <c r="P1497" s="172"/>
      <c r="Q1497" s="172"/>
      <c r="R1497" s="172"/>
      <c r="S1497" s="172"/>
      <c r="T1497" s="173"/>
      <c r="AT1497" s="167" t="s">
        <v>167</v>
      </c>
      <c r="AU1497" s="167" t="s">
        <v>85</v>
      </c>
      <c r="AV1497" s="13" t="s">
        <v>85</v>
      </c>
      <c r="AW1497" s="13" t="s">
        <v>32</v>
      </c>
      <c r="AX1497" s="13" t="s">
        <v>76</v>
      </c>
      <c r="AY1497" s="167" t="s">
        <v>159</v>
      </c>
    </row>
    <row r="1498" spans="2:51" s="13" customFormat="1" ht="11.25">
      <c r="B1498" s="165"/>
      <c r="D1498" s="166" t="s">
        <v>167</v>
      </c>
      <c r="E1498" s="167" t="s">
        <v>1</v>
      </c>
      <c r="F1498" s="168" t="s">
        <v>2528</v>
      </c>
      <c r="H1498" s="169">
        <v>2.75</v>
      </c>
      <c r="I1498" s="170"/>
      <c r="L1498" s="165"/>
      <c r="M1498" s="171"/>
      <c r="N1498" s="172"/>
      <c r="O1498" s="172"/>
      <c r="P1498" s="172"/>
      <c r="Q1498" s="172"/>
      <c r="R1498" s="172"/>
      <c r="S1498" s="172"/>
      <c r="T1498" s="173"/>
      <c r="AT1498" s="167" t="s">
        <v>167</v>
      </c>
      <c r="AU1498" s="167" t="s">
        <v>85</v>
      </c>
      <c r="AV1498" s="13" t="s">
        <v>85</v>
      </c>
      <c r="AW1498" s="13" t="s">
        <v>32</v>
      </c>
      <c r="AX1498" s="13" t="s">
        <v>76</v>
      </c>
      <c r="AY1498" s="167" t="s">
        <v>159</v>
      </c>
    </row>
    <row r="1499" spans="2:51" s="13" customFormat="1" ht="11.25">
      <c r="B1499" s="165"/>
      <c r="D1499" s="166" t="s">
        <v>167</v>
      </c>
      <c r="E1499" s="167" t="s">
        <v>1</v>
      </c>
      <c r="F1499" s="168" t="s">
        <v>2529</v>
      </c>
      <c r="H1499" s="169">
        <v>161.86</v>
      </c>
      <c r="I1499" s="170"/>
      <c r="L1499" s="165"/>
      <c r="M1499" s="171"/>
      <c r="N1499" s="172"/>
      <c r="O1499" s="172"/>
      <c r="P1499" s="172"/>
      <c r="Q1499" s="172"/>
      <c r="R1499" s="172"/>
      <c r="S1499" s="172"/>
      <c r="T1499" s="173"/>
      <c r="AT1499" s="167" t="s">
        <v>167</v>
      </c>
      <c r="AU1499" s="167" t="s">
        <v>85</v>
      </c>
      <c r="AV1499" s="13" t="s">
        <v>85</v>
      </c>
      <c r="AW1499" s="13" t="s">
        <v>32</v>
      </c>
      <c r="AX1499" s="13" t="s">
        <v>76</v>
      </c>
      <c r="AY1499" s="167" t="s">
        <v>159</v>
      </c>
    </row>
    <row r="1500" spans="2:51" s="14" customFormat="1" ht="11.25">
      <c r="B1500" s="174"/>
      <c r="D1500" s="166" t="s">
        <v>167</v>
      </c>
      <c r="E1500" s="175" t="s">
        <v>1</v>
      </c>
      <c r="F1500" s="176" t="s">
        <v>227</v>
      </c>
      <c r="H1500" s="177">
        <v>332.873</v>
      </c>
      <c r="I1500" s="178"/>
      <c r="L1500" s="174"/>
      <c r="M1500" s="179"/>
      <c r="N1500" s="180"/>
      <c r="O1500" s="180"/>
      <c r="P1500" s="180"/>
      <c r="Q1500" s="180"/>
      <c r="R1500" s="180"/>
      <c r="S1500" s="180"/>
      <c r="T1500" s="181"/>
      <c r="AT1500" s="175" t="s">
        <v>167</v>
      </c>
      <c r="AU1500" s="175" t="s">
        <v>85</v>
      </c>
      <c r="AV1500" s="14" t="s">
        <v>165</v>
      </c>
      <c r="AW1500" s="14" t="s">
        <v>32</v>
      </c>
      <c r="AX1500" s="14" t="s">
        <v>83</v>
      </c>
      <c r="AY1500" s="175" t="s">
        <v>159</v>
      </c>
    </row>
    <row r="1501" spans="1:65" s="2" customFormat="1" ht="24.2" customHeight="1">
      <c r="A1501" s="33"/>
      <c r="B1501" s="150"/>
      <c r="C1501" s="151" t="s">
        <v>2538</v>
      </c>
      <c r="D1501" s="151" t="s">
        <v>161</v>
      </c>
      <c r="E1501" s="152" t="s">
        <v>2539</v>
      </c>
      <c r="F1501" s="153" t="s">
        <v>2540</v>
      </c>
      <c r="G1501" s="154" t="s">
        <v>190</v>
      </c>
      <c r="H1501" s="155">
        <v>91.07</v>
      </c>
      <c r="I1501" s="156"/>
      <c r="J1501" s="157">
        <f>ROUND(I1501*H1501,2)</f>
        <v>0</v>
      </c>
      <c r="K1501" s="158"/>
      <c r="L1501" s="34"/>
      <c r="M1501" s="159" t="s">
        <v>1</v>
      </c>
      <c r="N1501" s="160" t="s">
        <v>41</v>
      </c>
      <c r="O1501" s="59"/>
      <c r="P1501" s="161">
        <f>O1501*H1501</f>
        <v>0</v>
      </c>
      <c r="Q1501" s="161">
        <v>0.0002</v>
      </c>
      <c r="R1501" s="161">
        <f>Q1501*H1501</f>
        <v>0.018214</v>
      </c>
      <c r="S1501" s="161">
        <v>0</v>
      </c>
      <c r="T1501" s="162">
        <f>S1501*H1501</f>
        <v>0</v>
      </c>
      <c r="U1501" s="33"/>
      <c r="V1501" s="33"/>
      <c r="W1501" s="33"/>
      <c r="X1501" s="33"/>
      <c r="Y1501" s="33"/>
      <c r="Z1501" s="33"/>
      <c r="AA1501" s="33"/>
      <c r="AB1501" s="33"/>
      <c r="AC1501" s="33"/>
      <c r="AD1501" s="33"/>
      <c r="AE1501" s="33"/>
      <c r="AR1501" s="163" t="s">
        <v>237</v>
      </c>
      <c r="AT1501" s="163" t="s">
        <v>161</v>
      </c>
      <c r="AU1501" s="163" t="s">
        <v>85</v>
      </c>
      <c r="AY1501" s="18" t="s">
        <v>159</v>
      </c>
      <c r="BE1501" s="164">
        <f>IF(N1501="základní",J1501,0)</f>
        <v>0</v>
      </c>
      <c r="BF1501" s="164">
        <f>IF(N1501="snížená",J1501,0)</f>
        <v>0</v>
      </c>
      <c r="BG1501" s="164">
        <f>IF(N1501="zákl. přenesená",J1501,0)</f>
        <v>0</v>
      </c>
      <c r="BH1501" s="164">
        <f>IF(N1501="sníž. přenesená",J1501,0)</f>
        <v>0</v>
      </c>
      <c r="BI1501" s="164">
        <f>IF(N1501="nulová",J1501,0)</f>
        <v>0</v>
      </c>
      <c r="BJ1501" s="18" t="s">
        <v>83</v>
      </c>
      <c r="BK1501" s="164">
        <f>ROUND(I1501*H1501,2)</f>
        <v>0</v>
      </c>
      <c r="BL1501" s="18" t="s">
        <v>237</v>
      </c>
      <c r="BM1501" s="163" t="s">
        <v>2541</v>
      </c>
    </row>
    <row r="1502" spans="2:51" s="13" customFormat="1" ht="22.5">
      <c r="B1502" s="165"/>
      <c r="D1502" s="166" t="s">
        <v>167</v>
      </c>
      <c r="E1502" s="167" t="s">
        <v>1</v>
      </c>
      <c r="F1502" s="168" t="s">
        <v>2542</v>
      </c>
      <c r="H1502" s="169">
        <v>58.09</v>
      </c>
      <c r="I1502" s="170"/>
      <c r="L1502" s="165"/>
      <c r="M1502" s="171"/>
      <c r="N1502" s="172"/>
      <c r="O1502" s="172"/>
      <c r="P1502" s="172"/>
      <c r="Q1502" s="172"/>
      <c r="R1502" s="172"/>
      <c r="S1502" s="172"/>
      <c r="T1502" s="173"/>
      <c r="AT1502" s="167" t="s">
        <v>167</v>
      </c>
      <c r="AU1502" s="167" t="s">
        <v>85</v>
      </c>
      <c r="AV1502" s="13" t="s">
        <v>85</v>
      </c>
      <c r="AW1502" s="13" t="s">
        <v>32</v>
      </c>
      <c r="AX1502" s="13" t="s">
        <v>76</v>
      </c>
      <c r="AY1502" s="167" t="s">
        <v>159</v>
      </c>
    </row>
    <row r="1503" spans="2:51" s="13" customFormat="1" ht="11.25">
      <c r="B1503" s="165"/>
      <c r="D1503" s="166" t="s">
        <v>167</v>
      </c>
      <c r="E1503" s="167" t="s">
        <v>1</v>
      </c>
      <c r="F1503" s="168" t="s">
        <v>2543</v>
      </c>
      <c r="H1503" s="169">
        <v>4.13</v>
      </c>
      <c r="I1503" s="170"/>
      <c r="L1503" s="165"/>
      <c r="M1503" s="171"/>
      <c r="N1503" s="172"/>
      <c r="O1503" s="172"/>
      <c r="P1503" s="172"/>
      <c r="Q1503" s="172"/>
      <c r="R1503" s="172"/>
      <c r="S1503" s="172"/>
      <c r="T1503" s="173"/>
      <c r="AT1503" s="167" t="s">
        <v>167</v>
      </c>
      <c r="AU1503" s="167" t="s">
        <v>85</v>
      </c>
      <c r="AV1503" s="13" t="s">
        <v>85</v>
      </c>
      <c r="AW1503" s="13" t="s">
        <v>32</v>
      </c>
      <c r="AX1503" s="13" t="s">
        <v>76</v>
      </c>
      <c r="AY1503" s="167" t="s">
        <v>159</v>
      </c>
    </row>
    <row r="1504" spans="2:51" s="13" customFormat="1" ht="11.25">
      <c r="B1504" s="165"/>
      <c r="D1504" s="166" t="s">
        <v>167</v>
      </c>
      <c r="E1504" s="167" t="s">
        <v>1</v>
      </c>
      <c r="F1504" s="168" t="s">
        <v>2544</v>
      </c>
      <c r="H1504" s="169">
        <v>28.85</v>
      </c>
      <c r="I1504" s="170"/>
      <c r="L1504" s="165"/>
      <c r="M1504" s="171"/>
      <c r="N1504" s="172"/>
      <c r="O1504" s="172"/>
      <c r="P1504" s="172"/>
      <c r="Q1504" s="172"/>
      <c r="R1504" s="172"/>
      <c r="S1504" s="172"/>
      <c r="T1504" s="173"/>
      <c r="AT1504" s="167" t="s">
        <v>167</v>
      </c>
      <c r="AU1504" s="167" t="s">
        <v>85</v>
      </c>
      <c r="AV1504" s="13" t="s">
        <v>85</v>
      </c>
      <c r="AW1504" s="13" t="s">
        <v>32</v>
      </c>
      <c r="AX1504" s="13" t="s">
        <v>76</v>
      </c>
      <c r="AY1504" s="167" t="s">
        <v>159</v>
      </c>
    </row>
    <row r="1505" spans="2:51" s="14" customFormat="1" ht="11.25">
      <c r="B1505" s="174"/>
      <c r="D1505" s="166" t="s">
        <v>167</v>
      </c>
      <c r="E1505" s="175" t="s">
        <v>1</v>
      </c>
      <c r="F1505" s="176" t="s">
        <v>227</v>
      </c>
      <c r="H1505" s="177">
        <v>91.07000000000001</v>
      </c>
      <c r="I1505" s="178"/>
      <c r="L1505" s="174"/>
      <c r="M1505" s="179"/>
      <c r="N1505" s="180"/>
      <c r="O1505" s="180"/>
      <c r="P1505" s="180"/>
      <c r="Q1505" s="180"/>
      <c r="R1505" s="180"/>
      <c r="S1505" s="180"/>
      <c r="T1505" s="181"/>
      <c r="AT1505" s="175" t="s">
        <v>167</v>
      </c>
      <c r="AU1505" s="175" t="s">
        <v>85</v>
      </c>
      <c r="AV1505" s="14" t="s">
        <v>165</v>
      </c>
      <c r="AW1505" s="14" t="s">
        <v>32</v>
      </c>
      <c r="AX1505" s="14" t="s">
        <v>83</v>
      </c>
      <c r="AY1505" s="175" t="s">
        <v>159</v>
      </c>
    </row>
    <row r="1506" spans="1:65" s="2" customFormat="1" ht="16.5" customHeight="1">
      <c r="A1506" s="33"/>
      <c r="B1506" s="150"/>
      <c r="C1506" s="191" t="s">
        <v>2545</v>
      </c>
      <c r="D1506" s="191" t="s">
        <v>581</v>
      </c>
      <c r="E1506" s="192" t="s">
        <v>2546</v>
      </c>
      <c r="F1506" s="193" t="s">
        <v>2547</v>
      </c>
      <c r="G1506" s="194" t="s">
        <v>190</v>
      </c>
      <c r="H1506" s="195">
        <v>100.177</v>
      </c>
      <c r="I1506" s="196"/>
      <c r="J1506" s="197">
        <f>ROUND(I1506*H1506,2)</f>
        <v>0</v>
      </c>
      <c r="K1506" s="198"/>
      <c r="L1506" s="199"/>
      <c r="M1506" s="200" t="s">
        <v>1</v>
      </c>
      <c r="N1506" s="201" t="s">
        <v>41</v>
      </c>
      <c r="O1506" s="59"/>
      <c r="P1506" s="161">
        <f>O1506*H1506</f>
        <v>0</v>
      </c>
      <c r="Q1506" s="161">
        <v>0.00017</v>
      </c>
      <c r="R1506" s="161">
        <f>Q1506*H1506</f>
        <v>0.01703009</v>
      </c>
      <c r="S1506" s="161">
        <v>0</v>
      </c>
      <c r="T1506" s="162">
        <f>S1506*H1506</f>
        <v>0</v>
      </c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33"/>
      <c r="AE1506" s="33"/>
      <c r="AR1506" s="163" t="s">
        <v>327</v>
      </c>
      <c r="AT1506" s="163" t="s">
        <v>581</v>
      </c>
      <c r="AU1506" s="163" t="s">
        <v>85</v>
      </c>
      <c r="AY1506" s="18" t="s">
        <v>159</v>
      </c>
      <c r="BE1506" s="164">
        <f>IF(N1506="základní",J1506,0)</f>
        <v>0</v>
      </c>
      <c r="BF1506" s="164">
        <f>IF(N1506="snížená",J1506,0)</f>
        <v>0</v>
      </c>
      <c r="BG1506" s="164">
        <f>IF(N1506="zákl. přenesená",J1506,0)</f>
        <v>0</v>
      </c>
      <c r="BH1506" s="164">
        <f>IF(N1506="sníž. přenesená",J1506,0)</f>
        <v>0</v>
      </c>
      <c r="BI1506" s="164">
        <f>IF(N1506="nulová",J1506,0)</f>
        <v>0</v>
      </c>
      <c r="BJ1506" s="18" t="s">
        <v>83</v>
      </c>
      <c r="BK1506" s="164">
        <f>ROUND(I1506*H1506,2)</f>
        <v>0</v>
      </c>
      <c r="BL1506" s="18" t="s">
        <v>237</v>
      </c>
      <c r="BM1506" s="163" t="s">
        <v>2548</v>
      </c>
    </row>
    <row r="1507" spans="2:51" s="13" customFormat="1" ht="11.25">
      <c r="B1507" s="165"/>
      <c r="D1507" s="166" t="s">
        <v>167</v>
      </c>
      <c r="F1507" s="168" t="s">
        <v>2549</v>
      </c>
      <c r="H1507" s="169">
        <v>100.177</v>
      </c>
      <c r="I1507" s="170"/>
      <c r="L1507" s="165"/>
      <c r="M1507" s="171"/>
      <c r="N1507" s="172"/>
      <c r="O1507" s="172"/>
      <c r="P1507" s="172"/>
      <c r="Q1507" s="172"/>
      <c r="R1507" s="172"/>
      <c r="S1507" s="172"/>
      <c r="T1507" s="173"/>
      <c r="AT1507" s="167" t="s">
        <v>167</v>
      </c>
      <c r="AU1507" s="167" t="s">
        <v>85</v>
      </c>
      <c r="AV1507" s="13" t="s">
        <v>85</v>
      </c>
      <c r="AW1507" s="13" t="s">
        <v>3</v>
      </c>
      <c r="AX1507" s="13" t="s">
        <v>83</v>
      </c>
      <c r="AY1507" s="167" t="s">
        <v>159</v>
      </c>
    </row>
    <row r="1508" spans="1:65" s="2" customFormat="1" ht="24.2" customHeight="1">
      <c r="A1508" s="33"/>
      <c r="B1508" s="150"/>
      <c r="C1508" s="151" t="s">
        <v>2550</v>
      </c>
      <c r="D1508" s="151" t="s">
        <v>161</v>
      </c>
      <c r="E1508" s="152" t="s">
        <v>2551</v>
      </c>
      <c r="F1508" s="153" t="s">
        <v>2552</v>
      </c>
      <c r="G1508" s="154" t="s">
        <v>190</v>
      </c>
      <c r="H1508" s="155">
        <v>31.92</v>
      </c>
      <c r="I1508" s="156"/>
      <c r="J1508" s="157">
        <f>ROUND(I1508*H1508,2)</f>
        <v>0</v>
      </c>
      <c r="K1508" s="158"/>
      <c r="L1508" s="34"/>
      <c r="M1508" s="159" t="s">
        <v>1</v>
      </c>
      <c r="N1508" s="160" t="s">
        <v>41</v>
      </c>
      <c r="O1508" s="59"/>
      <c r="P1508" s="161">
        <f>O1508*H1508</f>
        <v>0</v>
      </c>
      <c r="Q1508" s="161">
        <v>0.00034</v>
      </c>
      <c r="R1508" s="161">
        <f>Q1508*H1508</f>
        <v>0.010852800000000001</v>
      </c>
      <c r="S1508" s="161">
        <v>0</v>
      </c>
      <c r="T1508" s="162">
        <f>S1508*H1508</f>
        <v>0</v>
      </c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33"/>
      <c r="AE1508" s="33"/>
      <c r="AR1508" s="163" t="s">
        <v>237</v>
      </c>
      <c r="AT1508" s="163" t="s">
        <v>161</v>
      </c>
      <c r="AU1508" s="163" t="s">
        <v>85</v>
      </c>
      <c r="AY1508" s="18" t="s">
        <v>159</v>
      </c>
      <c r="BE1508" s="164">
        <f>IF(N1508="základní",J1508,0)</f>
        <v>0</v>
      </c>
      <c r="BF1508" s="164">
        <f>IF(N1508="snížená",J1508,0)</f>
        <v>0</v>
      </c>
      <c r="BG1508" s="164">
        <f>IF(N1508="zákl. přenesená",J1508,0)</f>
        <v>0</v>
      </c>
      <c r="BH1508" s="164">
        <f>IF(N1508="sníž. přenesená",J1508,0)</f>
        <v>0</v>
      </c>
      <c r="BI1508" s="164">
        <f>IF(N1508="nulová",J1508,0)</f>
        <v>0</v>
      </c>
      <c r="BJ1508" s="18" t="s">
        <v>83</v>
      </c>
      <c r="BK1508" s="164">
        <f>ROUND(I1508*H1508,2)</f>
        <v>0</v>
      </c>
      <c r="BL1508" s="18" t="s">
        <v>237</v>
      </c>
      <c r="BM1508" s="163" t="s">
        <v>2553</v>
      </c>
    </row>
    <row r="1509" spans="2:51" s="13" customFormat="1" ht="11.25">
      <c r="B1509" s="165"/>
      <c r="D1509" s="166" t="s">
        <v>167</v>
      </c>
      <c r="E1509" s="167" t="s">
        <v>1</v>
      </c>
      <c r="F1509" s="168" t="s">
        <v>2554</v>
      </c>
      <c r="H1509" s="169">
        <v>31.92</v>
      </c>
      <c r="I1509" s="170"/>
      <c r="L1509" s="165"/>
      <c r="M1509" s="171"/>
      <c r="N1509" s="172"/>
      <c r="O1509" s="172"/>
      <c r="P1509" s="172"/>
      <c r="Q1509" s="172"/>
      <c r="R1509" s="172"/>
      <c r="S1509" s="172"/>
      <c r="T1509" s="173"/>
      <c r="AT1509" s="167" t="s">
        <v>167</v>
      </c>
      <c r="AU1509" s="167" t="s">
        <v>85</v>
      </c>
      <c r="AV1509" s="13" t="s">
        <v>85</v>
      </c>
      <c r="AW1509" s="13" t="s">
        <v>32</v>
      </c>
      <c r="AX1509" s="13" t="s">
        <v>83</v>
      </c>
      <c r="AY1509" s="167" t="s">
        <v>159</v>
      </c>
    </row>
    <row r="1510" spans="1:65" s="2" customFormat="1" ht="24.2" customHeight="1">
      <c r="A1510" s="33"/>
      <c r="B1510" s="150"/>
      <c r="C1510" s="191" t="s">
        <v>2555</v>
      </c>
      <c r="D1510" s="191" t="s">
        <v>581</v>
      </c>
      <c r="E1510" s="192" t="s">
        <v>2556</v>
      </c>
      <c r="F1510" s="193" t="s">
        <v>2557</v>
      </c>
      <c r="G1510" s="194" t="s">
        <v>190</v>
      </c>
      <c r="H1510" s="195">
        <v>35.112</v>
      </c>
      <c r="I1510" s="196"/>
      <c r="J1510" s="197">
        <f>ROUND(I1510*H1510,2)</f>
        <v>0</v>
      </c>
      <c r="K1510" s="198"/>
      <c r="L1510" s="199"/>
      <c r="M1510" s="200" t="s">
        <v>1</v>
      </c>
      <c r="N1510" s="201" t="s">
        <v>41</v>
      </c>
      <c r="O1510" s="59"/>
      <c r="P1510" s="161">
        <f>O1510*H1510</f>
        <v>0</v>
      </c>
      <c r="Q1510" s="161">
        <v>0.00036</v>
      </c>
      <c r="R1510" s="161">
        <f>Q1510*H1510</f>
        <v>0.012640320000000002</v>
      </c>
      <c r="S1510" s="161">
        <v>0</v>
      </c>
      <c r="T1510" s="162">
        <f>S1510*H1510</f>
        <v>0</v>
      </c>
      <c r="U1510" s="33"/>
      <c r="V1510" s="33"/>
      <c r="W1510" s="33"/>
      <c r="X1510" s="33"/>
      <c r="Y1510" s="33"/>
      <c r="Z1510" s="33"/>
      <c r="AA1510" s="33"/>
      <c r="AB1510" s="33"/>
      <c r="AC1510" s="33"/>
      <c r="AD1510" s="33"/>
      <c r="AE1510" s="33"/>
      <c r="AR1510" s="163" t="s">
        <v>327</v>
      </c>
      <c r="AT1510" s="163" t="s">
        <v>581</v>
      </c>
      <c r="AU1510" s="163" t="s">
        <v>85</v>
      </c>
      <c r="AY1510" s="18" t="s">
        <v>159</v>
      </c>
      <c r="BE1510" s="164">
        <f>IF(N1510="základní",J1510,0)</f>
        <v>0</v>
      </c>
      <c r="BF1510" s="164">
        <f>IF(N1510="snížená",J1510,0)</f>
        <v>0</v>
      </c>
      <c r="BG1510" s="164">
        <f>IF(N1510="zákl. přenesená",J1510,0)</f>
        <v>0</v>
      </c>
      <c r="BH1510" s="164">
        <f>IF(N1510="sníž. přenesená",J1510,0)</f>
        <v>0</v>
      </c>
      <c r="BI1510" s="164">
        <f>IF(N1510="nulová",J1510,0)</f>
        <v>0</v>
      </c>
      <c r="BJ1510" s="18" t="s">
        <v>83</v>
      </c>
      <c r="BK1510" s="164">
        <f>ROUND(I1510*H1510,2)</f>
        <v>0</v>
      </c>
      <c r="BL1510" s="18" t="s">
        <v>237</v>
      </c>
      <c r="BM1510" s="163" t="s">
        <v>2558</v>
      </c>
    </row>
    <row r="1511" spans="2:51" s="13" customFormat="1" ht="11.25">
      <c r="B1511" s="165"/>
      <c r="D1511" s="166" t="s">
        <v>167</v>
      </c>
      <c r="F1511" s="168" t="s">
        <v>2559</v>
      </c>
      <c r="H1511" s="169">
        <v>35.112</v>
      </c>
      <c r="I1511" s="170"/>
      <c r="L1511" s="165"/>
      <c r="M1511" s="171"/>
      <c r="N1511" s="172"/>
      <c r="O1511" s="172"/>
      <c r="P1511" s="172"/>
      <c r="Q1511" s="172"/>
      <c r="R1511" s="172"/>
      <c r="S1511" s="172"/>
      <c r="T1511" s="173"/>
      <c r="AT1511" s="167" t="s">
        <v>167</v>
      </c>
      <c r="AU1511" s="167" t="s">
        <v>85</v>
      </c>
      <c r="AV1511" s="13" t="s">
        <v>85</v>
      </c>
      <c r="AW1511" s="13" t="s">
        <v>3</v>
      </c>
      <c r="AX1511" s="13" t="s">
        <v>83</v>
      </c>
      <c r="AY1511" s="167" t="s">
        <v>159</v>
      </c>
    </row>
    <row r="1512" spans="1:65" s="2" customFormat="1" ht="24.2" customHeight="1">
      <c r="A1512" s="33"/>
      <c r="B1512" s="150"/>
      <c r="C1512" s="151" t="s">
        <v>2560</v>
      </c>
      <c r="D1512" s="151" t="s">
        <v>161</v>
      </c>
      <c r="E1512" s="152" t="s">
        <v>2561</v>
      </c>
      <c r="F1512" s="153" t="s">
        <v>2562</v>
      </c>
      <c r="G1512" s="154" t="s">
        <v>190</v>
      </c>
      <c r="H1512" s="155">
        <v>348.15</v>
      </c>
      <c r="I1512" s="156"/>
      <c r="J1512" s="157">
        <f>ROUND(I1512*H1512,2)</f>
        <v>0</v>
      </c>
      <c r="K1512" s="158"/>
      <c r="L1512" s="34"/>
      <c r="M1512" s="159" t="s">
        <v>1</v>
      </c>
      <c r="N1512" s="160" t="s">
        <v>41</v>
      </c>
      <c r="O1512" s="59"/>
      <c r="P1512" s="161">
        <f>O1512*H1512</f>
        <v>0</v>
      </c>
      <c r="Q1512" s="161">
        <v>0.00043</v>
      </c>
      <c r="R1512" s="161">
        <f>Q1512*H1512</f>
        <v>0.1497045</v>
      </c>
      <c r="S1512" s="161">
        <v>0</v>
      </c>
      <c r="T1512" s="162">
        <f>S1512*H1512</f>
        <v>0</v>
      </c>
      <c r="U1512" s="33"/>
      <c r="V1512" s="33"/>
      <c r="W1512" s="33"/>
      <c r="X1512" s="33"/>
      <c r="Y1512" s="33"/>
      <c r="Z1512" s="33"/>
      <c r="AA1512" s="33"/>
      <c r="AB1512" s="33"/>
      <c r="AC1512" s="33"/>
      <c r="AD1512" s="33"/>
      <c r="AE1512" s="33"/>
      <c r="AR1512" s="163" t="s">
        <v>237</v>
      </c>
      <c r="AT1512" s="163" t="s">
        <v>161</v>
      </c>
      <c r="AU1512" s="163" t="s">
        <v>85</v>
      </c>
      <c r="AY1512" s="18" t="s">
        <v>159</v>
      </c>
      <c r="BE1512" s="164">
        <f>IF(N1512="základní",J1512,0)</f>
        <v>0</v>
      </c>
      <c r="BF1512" s="164">
        <f>IF(N1512="snížená",J1512,0)</f>
        <v>0</v>
      </c>
      <c r="BG1512" s="164">
        <f>IF(N1512="zákl. přenesená",J1512,0)</f>
        <v>0</v>
      </c>
      <c r="BH1512" s="164">
        <f>IF(N1512="sníž. přenesená",J1512,0)</f>
        <v>0</v>
      </c>
      <c r="BI1512" s="164">
        <f>IF(N1512="nulová",J1512,0)</f>
        <v>0</v>
      </c>
      <c r="BJ1512" s="18" t="s">
        <v>83</v>
      </c>
      <c r="BK1512" s="164">
        <f>ROUND(I1512*H1512,2)</f>
        <v>0</v>
      </c>
      <c r="BL1512" s="18" t="s">
        <v>237</v>
      </c>
      <c r="BM1512" s="163" t="s">
        <v>2563</v>
      </c>
    </row>
    <row r="1513" spans="2:51" s="13" customFormat="1" ht="11.25">
      <c r="B1513" s="165"/>
      <c r="D1513" s="166" t="s">
        <v>167</v>
      </c>
      <c r="E1513" s="167" t="s">
        <v>1</v>
      </c>
      <c r="F1513" s="168" t="s">
        <v>1584</v>
      </c>
      <c r="H1513" s="169">
        <v>26.7</v>
      </c>
      <c r="I1513" s="170"/>
      <c r="L1513" s="165"/>
      <c r="M1513" s="171"/>
      <c r="N1513" s="172"/>
      <c r="O1513" s="172"/>
      <c r="P1513" s="172"/>
      <c r="Q1513" s="172"/>
      <c r="R1513" s="172"/>
      <c r="S1513" s="172"/>
      <c r="T1513" s="173"/>
      <c r="AT1513" s="167" t="s">
        <v>167</v>
      </c>
      <c r="AU1513" s="167" t="s">
        <v>85</v>
      </c>
      <c r="AV1513" s="13" t="s">
        <v>85</v>
      </c>
      <c r="AW1513" s="13" t="s">
        <v>32</v>
      </c>
      <c r="AX1513" s="13" t="s">
        <v>76</v>
      </c>
      <c r="AY1513" s="167" t="s">
        <v>159</v>
      </c>
    </row>
    <row r="1514" spans="2:51" s="13" customFormat="1" ht="11.25">
      <c r="B1514" s="165"/>
      <c r="D1514" s="166" t="s">
        <v>167</v>
      </c>
      <c r="E1514" s="167" t="s">
        <v>1</v>
      </c>
      <c r="F1514" s="168" t="s">
        <v>2564</v>
      </c>
      <c r="H1514" s="169">
        <v>25.37</v>
      </c>
      <c r="I1514" s="170"/>
      <c r="L1514" s="165"/>
      <c r="M1514" s="171"/>
      <c r="N1514" s="172"/>
      <c r="O1514" s="172"/>
      <c r="P1514" s="172"/>
      <c r="Q1514" s="172"/>
      <c r="R1514" s="172"/>
      <c r="S1514" s="172"/>
      <c r="T1514" s="173"/>
      <c r="AT1514" s="167" t="s">
        <v>167</v>
      </c>
      <c r="AU1514" s="167" t="s">
        <v>85</v>
      </c>
      <c r="AV1514" s="13" t="s">
        <v>85</v>
      </c>
      <c r="AW1514" s="13" t="s">
        <v>32</v>
      </c>
      <c r="AX1514" s="13" t="s">
        <v>76</v>
      </c>
      <c r="AY1514" s="167" t="s">
        <v>159</v>
      </c>
    </row>
    <row r="1515" spans="2:51" s="13" customFormat="1" ht="11.25">
      <c r="B1515" s="165"/>
      <c r="D1515" s="166" t="s">
        <v>167</v>
      </c>
      <c r="E1515" s="167" t="s">
        <v>1</v>
      </c>
      <c r="F1515" s="168" t="s">
        <v>2565</v>
      </c>
      <c r="H1515" s="169">
        <v>14.3</v>
      </c>
      <c r="I1515" s="170"/>
      <c r="L1515" s="165"/>
      <c r="M1515" s="171"/>
      <c r="N1515" s="172"/>
      <c r="O1515" s="172"/>
      <c r="P1515" s="172"/>
      <c r="Q1515" s="172"/>
      <c r="R1515" s="172"/>
      <c r="S1515" s="172"/>
      <c r="T1515" s="173"/>
      <c r="AT1515" s="167" t="s">
        <v>167</v>
      </c>
      <c r="AU1515" s="167" t="s">
        <v>85</v>
      </c>
      <c r="AV1515" s="13" t="s">
        <v>85</v>
      </c>
      <c r="AW1515" s="13" t="s">
        <v>32</v>
      </c>
      <c r="AX1515" s="13" t="s">
        <v>76</v>
      </c>
      <c r="AY1515" s="167" t="s">
        <v>159</v>
      </c>
    </row>
    <row r="1516" spans="2:51" s="13" customFormat="1" ht="11.25">
      <c r="B1516" s="165"/>
      <c r="D1516" s="166" t="s">
        <v>167</v>
      </c>
      <c r="E1516" s="167" t="s">
        <v>1</v>
      </c>
      <c r="F1516" s="168" t="s">
        <v>2566</v>
      </c>
      <c r="H1516" s="169">
        <v>5.93</v>
      </c>
      <c r="I1516" s="170"/>
      <c r="L1516" s="165"/>
      <c r="M1516" s="171"/>
      <c r="N1516" s="172"/>
      <c r="O1516" s="172"/>
      <c r="P1516" s="172"/>
      <c r="Q1516" s="172"/>
      <c r="R1516" s="172"/>
      <c r="S1516" s="172"/>
      <c r="T1516" s="173"/>
      <c r="AT1516" s="167" t="s">
        <v>167</v>
      </c>
      <c r="AU1516" s="167" t="s">
        <v>85</v>
      </c>
      <c r="AV1516" s="13" t="s">
        <v>85</v>
      </c>
      <c r="AW1516" s="13" t="s">
        <v>32</v>
      </c>
      <c r="AX1516" s="13" t="s">
        <v>76</v>
      </c>
      <c r="AY1516" s="167" t="s">
        <v>159</v>
      </c>
    </row>
    <row r="1517" spans="2:51" s="13" customFormat="1" ht="11.25">
      <c r="B1517" s="165"/>
      <c r="D1517" s="166" t="s">
        <v>167</v>
      </c>
      <c r="E1517" s="167" t="s">
        <v>1</v>
      </c>
      <c r="F1517" s="168" t="s">
        <v>2567</v>
      </c>
      <c r="H1517" s="169">
        <v>20.14</v>
      </c>
      <c r="I1517" s="170"/>
      <c r="L1517" s="165"/>
      <c r="M1517" s="171"/>
      <c r="N1517" s="172"/>
      <c r="O1517" s="172"/>
      <c r="P1517" s="172"/>
      <c r="Q1517" s="172"/>
      <c r="R1517" s="172"/>
      <c r="S1517" s="172"/>
      <c r="T1517" s="173"/>
      <c r="AT1517" s="167" t="s">
        <v>167</v>
      </c>
      <c r="AU1517" s="167" t="s">
        <v>85</v>
      </c>
      <c r="AV1517" s="13" t="s">
        <v>85</v>
      </c>
      <c r="AW1517" s="13" t="s">
        <v>32</v>
      </c>
      <c r="AX1517" s="13" t="s">
        <v>76</v>
      </c>
      <c r="AY1517" s="167" t="s">
        <v>159</v>
      </c>
    </row>
    <row r="1518" spans="2:51" s="13" customFormat="1" ht="11.25">
      <c r="B1518" s="165"/>
      <c r="D1518" s="166" t="s">
        <v>167</v>
      </c>
      <c r="E1518" s="167" t="s">
        <v>1</v>
      </c>
      <c r="F1518" s="168" t="s">
        <v>2568</v>
      </c>
      <c r="H1518" s="169">
        <v>7.88</v>
      </c>
      <c r="I1518" s="170"/>
      <c r="L1518" s="165"/>
      <c r="M1518" s="171"/>
      <c r="N1518" s="172"/>
      <c r="O1518" s="172"/>
      <c r="P1518" s="172"/>
      <c r="Q1518" s="172"/>
      <c r="R1518" s="172"/>
      <c r="S1518" s="172"/>
      <c r="T1518" s="173"/>
      <c r="AT1518" s="167" t="s">
        <v>167</v>
      </c>
      <c r="AU1518" s="167" t="s">
        <v>85</v>
      </c>
      <c r="AV1518" s="13" t="s">
        <v>85</v>
      </c>
      <c r="AW1518" s="13" t="s">
        <v>32</v>
      </c>
      <c r="AX1518" s="13" t="s">
        <v>76</v>
      </c>
      <c r="AY1518" s="167" t="s">
        <v>159</v>
      </c>
    </row>
    <row r="1519" spans="2:51" s="13" customFormat="1" ht="11.25">
      <c r="B1519" s="165"/>
      <c r="D1519" s="166" t="s">
        <v>167</v>
      </c>
      <c r="E1519" s="167" t="s">
        <v>1</v>
      </c>
      <c r="F1519" s="168" t="s">
        <v>2569</v>
      </c>
      <c r="H1519" s="169">
        <v>2.4</v>
      </c>
      <c r="I1519" s="170"/>
      <c r="L1519" s="165"/>
      <c r="M1519" s="171"/>
      <c r="N1519" s="172"/>
      <c r="O1519" s="172"/>
      <c r="P1519" s="172"/>
      <c r="Q1519" s="172"/>
      <c r="R1519" s="172"/>
      <c r="S1519" s="172"/>
      <c r="T1519" s="173"/>
      <c r="AT1519" s="167" t="s">
        <v>167</v>
      </c>
      <c r="AU1519" s="167" t="s">
        <v>85</v>
      </c>
      <c r="AV1519" s="13" t="s">
        <v>85</v>
      </c>
      <c r="AW1519" s="13" t="s">
        <v>32</v>
      </c>
      <c r="AX1519" s="13" t="s">
        <v>76</v>
      </c>
      <c r="AY1519" s="167" t="s">
        <v>159</v>
      </c>
    </row>
    <row r="1520" spans="2:51" s="13" customFormat="1" ht="11.25">
      <c r="B1520" s="165"/>
      <c r="D1520" s="166" t="s">
        <v>167</v>
      </c>
      <c r="E1520" s="167" t="s">
        <v>1</v>
      </c>
      <c r="F1520" s="168" t="s">
        <v>2570</v>
      </c>
      <c r="H1520" s="169">
        <v>46.42</v>
      </c>
      <c r="I1520" s="170"/>
      <c r="L1520" s="165"/>
      <c r="M1520" s="171"/>
      <c r="N1520" s="172"/>
      <c r="O1520" s="172"/>
      <c r="P1520" s="172"/>
      <c r="Q1520" s="172"/>
      <c r="R1520" s="172"/>
      <c r="S1520" s="172"/>
      <c r="T1520" s="173"/>
      <c r="AT1520" s="167" t="s">
        <v>167</v>
      </c>
      <c r="AU1520" s="167" t="s">
        <v>85</v>
      </c>
      <c r="AV1520" s="13" t="s">
        <v>85</v>
      </c>
      <c r="AW1520" s="13" t="s">
        <v>32</v>
      </c>
      <c r="AX1520" s="13" t="s">
        <v>76</v>
      </c>
      <c r="AY1520" s="167" t="s">
        <v>159</v>
      </c>
    </row>
    <row r="1521" spans="2:51" s="13" customFormat="1" ht="11.25">
      <c r="B1521" s="165"/>
      <c r="D1521" s="166" t="s">
        <v>167</v>
      </c>
      <c r="E1521" s="167" t="s">
        <v>1</v>
      </c>
      <c r="F1521" s="168" t="s">
        <v>1584</v>
      </c>
      <c r="H1521" s="169">
        <v>26.7</v>
      </c>
      <c r="I1521" s="170"/>
      <c r="L1521" s="165"/>
      <c r="M1521" s="171"/>
      <c r="N1521" s="172"/>
      <c r="O1521" s="172"/>
      <c r="P1521" s="172"/>
      <c r="Q1521" s="172"/>
      <c r="R1521" s="172"/>
      <c r="S1521" s="172"/>
      <c r="T1521" s="173"/>
      <c r="AT1521" s="167" t="s">
        <v>167</v>
      </c>
      <c r="AU1521" s="167" t="s">
        <v>85</v>
      </c>
      <c r="AV1521" s="13" t="s">
        <v>85</v>
      </c>
      <c r="AW1521" s="13" t="s">
        <v>32</v>
      </c>
      <c r="AX1521" s="13" t="s">
        <v>76</v>
      </c>
      <c r="AY1521" s="167" t="s">
        <v>159</v>
      </c>
    </row>
    <row r="1522" spans="2:51" s="13" customFormat="1" ht="11.25">
      <c r="B1522" s="165"/>
      <c r="D1522" s="166" t="s">
        <v>167</v>
      </c>
      <c r="E1522" s="167" t="s">
        <v>1</v>
      </c>
      <c r="F1522" s="168" t="s">
        <v>2571</v>
      </c>
      <c r="H1522" s="169">
        <v>26.3</v>
      </c>
      <c r="I1522" s="170"/>
      <c r="L1522" s="165"/>
      <c r="M1522" s="171"/>
      <c r="N1522" s="172"/>
      <c r="O1522" s="172"/>
      <c r="P1522" s="172"/>
      <c r="Q1522" s="172"/>
      <c r="R1522" s="172"/>
      <c r="S1522" s="172"/>
      <c r="T1522" s="173"/>
      <c r="AT1522" s="167" t="s">
        <v>167</v>
      </c>
      <c r="AU1522" s="167" t="s">
        <v>85</v>
      </c>
      <c r="AV1522" s="13" t="s">
        <v>85</v>
      </c>
      <c r="AW1522" s="13" t="s">
        <v>32</v>
      </c>
      <c r="AX1522" s="13" t="s">
        <v>76</v>
      </c>
      <c r="AY1522" s="167" t="s">
        <v>159</v>
      </c>
    </row>
    <row r="1523" spans="2:51" s="13" customFormat="1" ht="11.25">
      <c r="B1523" s="165"/>
      <c r="D1523" s="166" t="s">
        <v>167</v>
      </c>
      <c r="E1523" s="167" t="s">
        <v>1</v>
      </c>
      <c r="F1523" s="168" t="s">
        <v>2572</v>
      </c>
      <c r="H1523" s="169">
        <v>8.05</v>
      </c>
      <c r="I1523" s="170"/>
      <c r="L1523" s="165"/>
      <c r="M1523" s="171"/>
      <c r="N1523" s="172"/>
      <c r="O1523" s="172"/>
      <c r="P1523" s="172"/>
      <c r="Q1523" s="172"/>
      <c r="R1523" s="172"/>
      <c r="S1523" s="172"/>
      <c r="T1523" s="173"/>
      <c r="AT1523" s="167" t="s">
        <v>167</v>
      </c>
      <c r="AU1523" s="167" t="s">
        <v>85</v>
      </c>
      <c r="AV1523" s="13" t="s">
        <v>85</v>
      </c>
      <c r="AW1523" s="13" t="s">
        <v>32</v>
      </c>
      <c r="AX1523" s="13" t="s">
        <v>76</v>
      </c>
      <c r="AY1523" s="167" t="s">
        <v>159</v>
      </c>
    </row>
    <row r="1524" spans="2:51" s="13" customFormat="1" ht="11.25">
      <c r="B1524" s="165"/>
      <c r="D1524" s="166" t="s">
        <v>167</v>
      </c>
      <c r="E1524" s="167" t="s">
        <v>1</v>
      </c>
      <c r="F1524" s="168" t="s">
        <v>2573</v>
      </c>
      <c r="H1524" s="169">
        <v>98.62</v>
      </c>
      <c r="I1524" s="170"/>
      <c r="L1524" s="165"/>
      <c r="M1524" s="171"/>
      <c r="N1524" s="172"/>
      <c r="O1524" s="172"/>
      <c r="P1524" s="172"/>
      <c r="Q1524" s="172"/>
      <c r="R1524" s="172"/>
      <c r="S1524" s="172"/>
      <c r="T1524" s="173"/>
      <c r="AT1524" s="167" t="s">
        <v>167</v>
      </c>
      <c r="AU1524" s="167" t="s">
        <v>85</v>
      </c>
      <c r="AV1524" s="13" t="s">
        <v>85</v>
      </c>
      <c r="AW1524" s="13" t="s">
        <v>32</v>
      </c>
      <c r="AX1524" s="13" t="s">
        <v>76</v>
      </c>
      <c r="AY1524" s="167" t="s">
        <v>159</v>
      </c>
    </row>
    <row r="1525" spans="2:51" s="13" customFormat="1" ht="11.25">
      <c r="B1525" s="165"/>
      <c r="D1525" s="166" t="s">
        <v>167</v>
      </c>
      <c r="E1525" s="167" t="s">
        <v>1</v>
      </c>
      <c r="F1525" s="168" t="s">
        <v>2574</v>
      </c>
      <c r="H1525" s="169">
        <v>39.34</v>
      </c>
      <c r="I1525" s="170"/>
      <c r="L1525" s="165"/>
      <c r="M1525" s="171"/>
      <c r="N1525" s="172"/>
      <c r="O1525" s="172"/>
      <c r="P1525" s="172"/>
      <c r="Q1525" s="172"/>
      <c r="R1525" s="172"/>
      <c r="S1525" s="172"/>
      <c r="T1525" s="173"/>
      <c r="AT1525" s="167" t="s">
        <v>167</v>
      </c>
      <c r="AU1525" s="167" t="s">
        <v>85</v>
      </c>
      <c r="AV1525" s="13" t="s">
        <v>85</v>
      </c>
      <c r="AW1525" s="13" t="s">
        <v>32</v>
      </c>
      <c r="AX1525" s="13" t="s">
        <v>76</v>
      </c>
      <c r="AY1525" s="167" t="s">
        <v>159</v>
      </c>
    </row>
    <row r="1526" spans="2:51" s="14" customFormat="1" ht="11.25">
      <c r="B1526" s="174"/>
      <c r="D1526" s="166" t="s">
        <v>167</v>
      </c>
      <c r="E1526" s="175" t="s">
        <v>1</v>
      </c>
      <c r="F1526" s="176" t="s">
        <v>227</v>
      </c>
      <c r="H1526" s="177">
        <v>348.1500000000001</v>
      </c>
      <c r="I1526" s="178"/>
      <c r="L1526" s="174"/>
      <c r="M1526" s="179"/>
      <c r="N1526" s="180"/>
      <c r="O1526" s="180"/>
      <c r="P1526" s="180"/>
      <c r="Q1526" s="180"/>
      <c r="R1526" s="180"/>
      <c r="S1526" s="180"/>
      <c r="T1526" s="181"/>
      <c r="AT1526" s="175" t="s">
        <v>167</v>
      </c>
      <c r="AU1526" s="175" t="s">
        <v>85</v>
      </c>
      <c r="AV1526" s="14" t="s">
        <v>165</v>
      </c>
      <c r="AW1526" s="14" t="s">
        <v>32</v>
      </c>
      <c r="AX1526" s="14" t="s">
        <v>83</v>
      </c>
      <c r="AY1526" s="175" t="s">
        <v>159</v>
      </c>
    </row>
    <row r="1527" spans="1:65" s="2" customFormat="1" ht="24.2" customHeight="1">
      <c r="A1527" s="33"/>
      <c r="B1527" s="150"/>
      <c r="C1527" s="191" t="s">
        <v>2575</v>
      </c>
      <c r="D1527" s="191" t="s">
        <v>581</v>
      </c>
      <c r="E1527" s="192" t="s">
        <v>2576</v>
      </c>
      <c r="F1527" s="193" t="s">
        <v>2577</v>
      </c>
      <c r="G1527" s="194" t="s">
        <v>325</v>
      </c>
      <c r="H1527" s="195">
        <v>861.671</v>
      </c>
      <c r="I1527" s="196"/>
      <c r="J1527" s="197">
        <f>ROUND(I1527*H1527,2)</f>
        <v>0</v>
      </c>
      <c r="K1527" s="198"/>
      <c r="L1527" s="199"/>
      <c r="M1527" s="200" t="s">
        <v>1</v>
      </c>
      <c r="N1527" s="201" t="s">
        <v>41</v>
      </c>
      <c r="O1527" s="59"/>
      <c r="P1527" s="161">
        <f>O1527*H1527</f>
        <v>0</v>
      </c>
      <c r="Q1527" s="161">
        <v>0.0009</v>
      </c>
      <c r="R1527" s="161">
        <f>Q1527*H1527</f>
        <v>0.7755039</v>
      </c>
      <c r="S1527" s="161">
        <v>0</v>
      </c>
      <c r="T1527" s="162">
        <f>S1527*H1527</f>
        <v>0</v>
      </c>
      <c r="U1527" s="33"/>
      <c r="V1527" s="33"/>
      <c r="W1527" s="33"/>
      <c r="X1527" s="33"/>
      <c r="Y1527" s="33"/>
      <c r="Z1527" s="33"/>
      <c r="AA1527" s="33"/>
      <c r="AB1527" s="33"/>
      <c r="AC1527" s="33"/>
      <c r="AD1527" s="33"/>
      <c r="AE1527" s="33"/>
      <c r="AR1527" s="163" t="s">
        <v>327</v>
      </c>
      <c r="AT1527" s="163" t="s">
        <v>581</v>
      </c>
      <c r="AU1527" s="163" t="s">
        <v>85</v>
      </c>
      <c r="AY1527" s="18" t="s">
        <v>159</v>
      </c>
      <c r="BE1527" s="164">
        <f>IF(N1527="základní",J1527,0)</f>
        <v>0</v>
      </c>
      <c r="BF1527" s="164">
        <f>IF(N1527="snížená",J1527,0)</f>
        <v>0</v>
      </c>
      <c r="BG1527" s="164">
        <f>IF(N1527="zákl. přenesená",J1527,0)</f>
        <v>0</v>
      </c>
      <c r="BH1527" s="164">
        <f>IF(N1527="sníž. přenesená",J1527,0)</f>
        <v>0</v>
      </c>
      <c r="BI1527" s="164">
        <f>IF(N1527="nulová",J1527,0)</f>
        <v>0</v>
      </c>
      <c r="BJ1527" s="18" t="s">
        <v>83</v>
      </c>
      <c r="BK1527" s="164">
        <f>ROUND(I1527*H1527,2)</f>
        <v>0</v>
      </c>
      <c r="BL1527" s="18" t="s">
        <v>237</v>
      </c>
      <c r="BM1527" s="163" t="s">
        <v>2578</v>
      </c>
    </row>
    <row r="1528" spans="2:51" s="13" customFormat="1" ht="11.25">
      <c r="B1528" s="165"/>
      <c r="D1528" s="166" t="s">
        <v>167</v>
      </c>
      <c r="F1528" s="168" t="s">
        <v>2579</v>
      </c>
      <c r="H1528" s="169">
        <v>861.671</v>
      </c>
      <c r="I1528" s="170"/>
      <c r="L1528" s="165"/>
      <c r="M1528" s="171"/>
      <c r="N1528" s="172"/>
      <c r="O1528" s="172"/>
      <c r="P1528" s="172"/>
      <c r="Q1528" s="172"/>
      <c r="R1528" s="172"/>
      <c r="S1528" s="172"/>
      <c r="T1528" s="173"/>
      <c r="AT1528" s="167" t="s">
        <v>167</v>
      </c>
      <c r="AU1528" s="167" t="s">
        <v>85</v>
      </c>
      <c r="AV1528" s="13" t="s">
        <v>85</v>
      </c>
      <c r="AW1528" s="13" t="s">
        <v>3</v>
      </c>
      <c r="AX1528" s="13" t="s">
        <v>83</v>
      </c>
      <c r="AY1528" s="167" t="s">
        <v>159</v>
      </c>
    </row>
    <row r="1529" spans="1:65" s="2" customFormat="1" ht="24.2" customHeight="1">
      <c r="A1529" s="33"/>
      <c r="B1529" s="150"/>
      <c r="C1529" s="151" t="s">
        <v>2580</v>
      </c>
      <c r="D1529" s="151" t="s">
        <v>161</v>
      </c>
      <c r="E1529" s="152" t="s">
        <v>2581</v>
      </c>
      <c r="F1529" s="153" t="s">
        <v>2582</v>
      </c>
      <c r="G1529" s="154" t="s">
        <v>164</v>
      </c>
      <c r="H1529" s="155">
        <v>572.224</v>
      </c>
      <c r="I1529" s="156"/>
      <c r="J1529" s="157">
        <f>ROUND(I1529*H1529,2)</f>
        <v>0</v>
      </c>
      <c r="K1529" s="158"/>
      <c r="L1529" s="34"/>
      <c r="M1529" s="159" t="s">
        <v>1</v>
      </c>
      <c r="N1529" s="160" t="s">
        <v>41</v>
      </c>
      <c r="O1529" s="59"/>
      <c r="P1529" s="161">
        <f>O1529*H1529</f>
        <v>0</v>
      </c>
      <c r="Q1529" s="161">
        <v>0.0054</v>
      </c>
      <c r="R1529" s="161">
        <f>Q1529*H1529</f>
        <v>3.0900096000000006</v>
      </c>
      <c r="S1529" s="161">
        <v>0</v>
      </c>
      <c r="T1529" s="162">
        <f>S1529*H1529</f>
        <v>0</v>
      </c>
      <c r="U1529" s="33"/>
      <c r="V1529" s="33"/>
      <c r="W1529" s="33"/>
      <c r="X1529" s="33"/>
      <c r="Y1529" s="33"/>
      <c r="Z1529" s="33"/>
      <c r="AA1529" s="33"/>
      <c r="AB1529" s="33"/>
      <c r="AC1529" s="33"/>
      <c r="AD1529" s="33"/>
      <c r="AE1529" s="33"/>
      <c r="AR1529" s="163" t="s">
        <v>237</v>
      </c>
      <c r="AT1529" s="163" t="s">
        <v>161</v>
      </c>
      <c r="AU1529" s="163" t="s">
        <v>85</v>
      </c>
      <c r="AY1529" s="18" t="s">
        <v>159</v>
      </c>
      <c r="BE1529" s="164">
        <f>IF(N1529="základní",J1529,0)</f>
        <v>0</v>
      </c>
      <c r="BF1529" s="164">
        <f>IF(N1529="snížená",J1529,0)</f>
        <v>0</v>
      </c>
      <c r="BG1529" s="164">
        <f>IF(N1529="zákl. přenesená",J1529,0)</f>
        <v>0</v>
      </c>
      <c r="BH1529" s="164">
        <f>IF(N1529="sníž. přenesená",J1529,0)</f>
        <v>0</v>
      </c>
      <c r="BI1529" s="164">
        <f>IF(N1529="nulová",J1529,0)</f>
        <v>0</v>
      </c>
      <c r="BJ1529" s="18" t="s">
        <v>83</v>
      </c>
      <c r="BK1529" s="164">
        <f>ROUND(I1529*H1529,2)</f>
        <v>0</v>
      </c>
      <c r="BL1529" s="18" t="s">
        <v>237</v>
      </c>
      <c r="BM1529" s="163" t="s">
        <v>2583</v>
      </c>
    </row>
    <row r="1530" spans="2:51" s="13" customFormat="1" ht="11.25">
      <c r="B1530" s="165"/>
      <c r="D1530" s="166" t="s">
        <v>167</v>
      </c>
      <c r="E1530" s="167" t="s">
        <v>1</v>
      </c>
      <c r="F1530" s="168" t="s">
        <v>2584</v>
      </c>
      <c r="H1530" s="169">
        <v>44.826</v>
      </c>
      <c r="I1530" s="170"/>
      <c r="L1530" s="165"/>
      <c r="M1530" s="171"/>
      <c r="N1530" s="172"/>
      <c r="O1530" s="172"/>
      <c r="P1530" s="172"/>
      <c r="Q1530" s="172"/>
      <c r="R1530" s="172"/>
      <c r="S1530" s="172"/>
      <c r="T1530" s="173"/>
      <c r="AT1530" s="167" t="s">
        <v>167</v>
      </c>
      <c r="AU1530" s="167" t="s">
        <v>85</v>
      </c>
      <c r="AV1530" s="13" t="s">
        <v>85</v>
      </c>
      <c r="AW1530" s="13" t="s">
        <v>32</v>
      </c>
      <c r="AX1530" s="13" t="s">
        <v>76</v>
      </c>
      <c r="AY1530" s="167" t="s">
        <v>159</v>
      </c>
    </row>
    <row r="1531" spans="2:51" s="13" customFormat="1" ht="11.25">
      <c r="B1531" s="165"/>
      <c r="D1531" s="166" t="s">
        <v>167</v>
      </c>
      <c r="E1531" s="167" t="s">
        <v>1</v>
      </c>
      <c r="F1531" s="168" t="s">
        <v>1946</v>
      </c>
      <c r="H1531" s="169">
        <v>29.3</v>
      </c>
      <c r="I1531" s="170"/>
      <c r="L1531" s="165"/>
      <c r="M1531" s="171"/>
      <c r="N1531" s="172"/>
      <c r="O1531" s="172"/>
      <c r="P1531" s="172"/>
      <c r="Q1531" s="172"/>
      <c r="R1531" s="172"/>
      <c r="S1531" s="172"/>
      <c r="T1531" s="173"/>
      <c r="AT1531" s="167" t="s">
        <v>167</v>
      </c>
      <c r="AU1531" s="167" t="s">
        <v>85</v>
      </c>
      <c r="AV1531" s="13" t="s">
        <v>85</v>
      </c>
      <c r="AW1531" s="13" t="s">
        <v>32</v>
      </c>
      <c r="AX1531" s="13" t="s">
        <v>76</v>
      </c>
      <c r="AY1531" s="167" t="s">
        <v>159</v>
      </c>
    </row>
    <row r="1532" spans="2:51" s="13" customFormat="1" ht="11.25">
      <c r="B1532" s="165"/>
      <c r="D1532" s="166" t="s">
        <v>167</v>
      </c>
      <c r="E1532" s="167" t="s">
        <v>1</v>
      </c>
      <c r="F1532" s="168" t="s">
        <v>2516</v>
      </c>
      <c r="H1532" s="169">
        <v>80.913</v>
      </c>
      <c r="I1532" s="170"/>
      <c r="L1532" s="165"/>
      <c r="M1532" s="171"/>
      <c r="N1532" s="172"/>
      <c r="O1532" s="172"/>
      <c r="P1532" s="172"/>
      <c r="Q1532" s="172"/>
      <c r="R1532" s="172"/>
      <c r="S1532" s="172"/>
      <c r="T1532" s="173"/>
      <c r="AT1532" s="167" t="s">
        <v>167</v>
      </c>
      <c r="AU1532" s="167" t="s">
        <v>85</v>
      </c>
      <c r="AV1532" s="13" t="s">
        <v>85</v>
      </c>
      <c r="AW1532" s="13" t="s">
        <v>32</v>
      </c>
      <c r="AX1532" s="13" t="s">
        <v>76</v>
      </c>
      <c r="AY1532" s="167" t="s">
        <v>159</v>
      </c>
    </row>
    <row r="1533" spans="2:51" s="13" customFormat="1" ht="11.25">
      <c r="B1533" s="165"/>
      <c r="D1533" s="166" t="s">
        <v>167</v>
      </c>
      <c r="E1533" s="167" t="s">
        <v>1</v>
      </c>
      <c r="F1533" s="168" t="s">
        <v>2517</v>
      </c>
      <c r="H1533" s="169">
        <v>5.06</v>
      </c>
      <c r="I1533" s="170"/>
      <c r="L1533" s="165"/>
      <c r="M1533" s="171"/>
      <c r="N1533" s="172"/>
      <c r="O1533" s="172"/>
      <c r="P1533" s="172"/>
      <c r="Q1533" s="172"/>
      <c r="R1533" s="172"/>
      <c r="S1533" s="172"/>
      <c r="T1533" s="173"/>
      <c r="AT1533" s="167" t="s">
        <v>167</v>
      </c>
      <c r="AU1533" s="167" t="s">
        <v>85</v>
      </c>
      <c r="AV1533" s="13" t="s">
        <v>85</v>
      </c>
      <c r="AW1533" s="13" t="s">
        <v>32</v>
      </c>
      <c r="AX1533" s="13" t="s">
        <v>76</v>
      </c>
      <c r="AY1533" s="167" t="s">
        <v>159</v>
      </c>
    </row>
    <row r="1534" spans="2:51" s="13" customFormat="1" ht="11.25">
      <c r="B1534" s="165"/>
      <c r="D1534" s="166" t="s">
        <v>167</v>
      </c>
      <c r="E1534" s="167" t="s">
        <v>1</v>
      </c>
      <c r="F1534" s="168" t="s">
        <v>2518</v>
      </c>
      <c r="H1534" s="169">
        <v>12.51</v>
      </c>
      <c r="I1534" s="170"/>
      <c r="L1534" s="165"/>
      <c r="M1534" s="171"/>
      <c r="N1534" s="172"/>
      <c r="O1534" s="172"/>
      <c r="P1534" s="172"/>
      <c r="Q1534" s="172"/>
      <c r="R1534" s="172"/>
      <c r="S1534" s="172"/>
      <c r="T1534" s="173"/>
      <c r="AT1534" s="167" t="s">
        <v>167</v>
      </c>
      <c r="AU1534" s="167" t="s">
        <v>85</v>
      </c>
      <c r="AV1534" s="13" t="s">
        <v>85</v>
      </c>
      <c r="AW1534" s="13" t="s">
        <v>32</v>
      </c>
      <c r="AX1534" s="13" t="s">
        <v>76</v>
      </c>
      <c r="AY1534" s="167" t="s">
        <v>159</v>
      </c>
    </row>
    <row r="1535" spans="2:51" s="13" customFormat="1" ht="11.25">
      <c r="B1535" s="165"/>
      <c r="D1535" s="166" t="s">
        <v>167</v>
      </c>
      <c r="E1535" s="167" t="s">
        <v>1</v>
      </c>
      <c r="F1535" s="168" t="s">
        <v>2519</v>
      </c>
      <c r="H1535" s="169">
        <v>6.99</v>
      </c>
      <c r="I1535" s="170"/>
      <c r="L1535" s="165"/>
      <c r="M1535" s="171"/>
      <c r="N1535" s="172"/>
      <c r="O1535" s="172"/>
      <c r="P1535" s="172"/>
      <c r="Q1535" s="172"/>
      <c r="R1535" s="172"/>
      <c r="S1535" s="172"/>
      <c r="T1535" s="173"/>
      <c r="AT1535" s="167" t="s">
        <v>167</v>
      </c>
      <c r="AU1535" s="167" t="s">
        <v>85</v>
      </c>
      <c r="AV1535" s="13" t="s">
        <v>85</v>
      </c>
      <c r="AW1535" s="13" t="s">
        <v>32</v>
      </c>
      <c r="AX1535" s="13" t="s">
        <v>76</v>
      </c>
      <c r="AY1535" s="167" t="s">
        <v>159</v>
      </c>
    </row>
    <row r="1536" spans="2:51" s="13" customFormat="1" ht="11.25">
      <c r="B1536" s="165"/>
      <c r="D1536" s="166" t="s">
        <v>167</v>
      </c>
      <c r="E1536" s="167" t="s">
        <v>1</v>
      </c>
      <c r="F1536" s="168" t="s">
        <v>2520</v>
      </c>
      <c r="H1536" s="169">
        <v>12.33</v>
      </c>
      <c r="I1536" s="170"/>
      <c r="L1536" s="165"/>
      <c r="M1536" s="171"/>
      <c r="N1536" s="172"/>
      <c r="O1536" s="172"/>
      <c r="P1536" s="172"/>
      <c r="Q1536" s="172"/>
      <c r="R1536" s="172"/>
      <c r="S1536" s="172"/>
      <c r="T1536" s="173"/>
      <c r="AT1536" s="167" t="s">
        <v>167</v>
      </c>
      <c r="AU1536" s="167" t="s">
        <v>85</v>
      </c>
      <c r="AV1536" s="13" t="s">
        <v>85</v>
      </c>
      <c r="AW1536" s="13" t="s">
        <v>32</v>
      </c>
      <c r="AX1536" s="13" t="s">
        <v>76</v>
      </c>
      <c r="AY1536" s="167" t="s">
        <v>159</v>
      </c>
    </row>
    <row r="1537" spans="2:51" s="13" customFormat="1" ht="11.25">
      <c r="B1537" s="165"/>
      <c r="D1537" s="166" t="s">
        <v>167</v>
      </c>
      <c r="E1537" s="167" t="s">
        <v>1</v>
      </c>
      <c r="F1537" s="168" t="s">
        <v>2521</v>
      </c>
      <c r="H1537" s="169">
        <v>4.26</v>
      </c>
      <c r="I1537" s="170"/>
      <c r="L1537" s="165"/>
      <c r="M1537" s="171"/>
      <c r="N1537" s="172"/>
      <c r="O1537" s="172"/>
      <c r="P1537" s="172"/>
      <c r="Q1537" s="172"/>
      <c r="R1537" s="172"/>
      <c r="S1537" s="172"/>
      <c r="T1537" s="173"/>
      <c r="AT1537" s="167" t="s">
        <v>167</v>
      </c>
      <c r="AU1537" s="167" t="s">
        <v>85</v>
      </c>
      <c r="AV1537" s="13" t="s">
        <v>85</v>
      </c>
      <c r="AW1537" s="13" t="s">
        <v>32</v>
      </c>
      <c r="AX1537" s="13" t="s">
        <v>76</v>
      </c>
      <c r="AY1537" s="167" t="s">
        <v>159</v>
      </c>
    </row>
    <row r="1538" spans="2:51" s="13" customFormat="1" ht="11.25">
      <c r="B1538" s="165"/>
      <c r="D1538" s="166" t="s">
        <v>167</v>
      </c>
      <c r="E1538" s="167" t="s">
        <v>1</v>
      </c>
      <c r="F1538" s="168" t="s">
        <v>2522</v>
      </c>
      <c r="H1538" s="169">
        <v>16.9</v>
      </c>
      <c r="I1538" s="170"/>
      <c r="L1538" s="165"/>
      <c r="M1538" s="171"/>
      <c r="N1538" s="172"/>
      <c r="O1538" s="172"/>
      <c r="P1538" s="172"/>
      <c r="Q1538" s="172"/>
      <c r="R1538" s="172"/>
      <c r="S1538" s="172"/>
      <c r="T1538" s="173"/>
      <c r="AT1538" s="167" t="s">
        <v>167</v>
      </c>
      <c r="AU1538" s="167" t="s">
        <v>85</v>
      </c>
      <c r="AV1538" s="13" t="s">
        <v>85</v>
      </c>
      <c r="AW1538" s="13" t="s">
        <v>32</v>
      </c>
      <c r="AX1538" s="13" t="s">
        <v>76</v>
      </c>
      <c r="AY1538" s="167" t="s">
        <v>159</v>
      </c>
    </row>
    <row r="1539" spans="2:51" s="13" customFormat="1" ht="11.25">
      <c r="B1539" s="165"/>
      <c r="D1539" s="166" t="s">
        <v>167</v>
      </c>
      <c r="E1539" s="167" t="s">
        <v>1</v>
      </c>
      <c r="F1539" s="168" t="s">
        <v>2523</v>
      </c>
      <c r="H1539" s="169">
        <v>10.575</v>
      </c>
      <c r="I1539" s="170"/>
      <c r="L1539" s="165"/>
      <c r="M1539" s="171"/>
      <c r="N1539" s="172"/>
      <c r="O1539" s="172"/>
      <c r="P1539" s="172"/>
      <c r="Q1539" s="172"/>
      <c r="R1539" s="172"/>
      <c r="S1539" s="172"/>
      <c r="T1539" s="173"/>
      <c r="AT1539" s="167" t="s">
        <v>167</v>
      </c>
      <c r="AU1539" s="167" t="s">
        <v>85</v>
      </c>
      <c r="AV1539" s="13" t="s">
        <v>85</v>
      </c>
      <c r="AW1539" s="13" t="s">
        <v>32</v>
      </c>
      <c r="AX1539" s="13" t="s">
        <v>76</v>
      </c>
      <c r="AY1539" s="167" t="s">
        <v>159</v>
      </c>
    </row>
    <row r="1540" spans="2:51" s="13" customFormat="1" ht="11.25">
      <c r="B1540" s="165"/>
      <c r="D1540" s="166" t="s">
        <v>167</v>
      </c>
      <c r="E1540" s="167" t="s">
        <v>1</v>
      </c>
      <c r="F1540" s="168" t="s">
        <v>2524</v>
      </c>
      <c r="H1540" s="169">
        <v>7.45</v>
      </c>
      <c r="I1540" s="170"/>
      <c r="L1540" s="165"/>
      <c r="M1540" s="171"/>
      <c r="N1540" s="172"/>
      <c r="O1540" s="172"/>
      <c r="P1540" s="172"/>
      <c r="Q1540" s="172"/>
      <c r="R1540" s="172"/>
      <c r="S1540" s="172"/>
      <c r="T1540" s="173"/>
      <c r="AT1540" s="167" t="s">
        <v>167</v>
      </c>
      <c r="AU1540" s="167" t="s">
        <v>85</v>
      </c>
      <c r="AV1540" s="13" t="s">
        <v>85</v>
      </c>
      <c r="AW1540" s="13" t="s">
        <v>32</v>
      </c>
      <c r="AX1540" s="13" t="s">
        <v>76</v>
      </c>
      <c r="AY1540" s="167" t="s">
        <v>159</v>
      </c>
    </row>
    <row r="1541" spans="2:51" s="13" customFormat="1" ht="11.25">
      <c r="B1541" s="165"/>
      <c r="D1541" s="166" t="s">
        <v>167</v>
      </c>
      <c r="E1541" s="167" t="s">
        <v>1</v>
      </c>
      <c r="F1541" s="168" t="s">
        <v>2525</v>
      </c>
      <c r="H1541" s="169">
        <v>10.8</v>
      </c>
      <c r="I1541" s="170"/>
      <c r="L1541" s="165"/>
      <c r="M1541" s="171"/>
      <c r="N1541" s="172"/>
      <c r="O1541" s="172"/>
      <c r="P1541" s="172"/>
      <c r="Q1541" s="172"/>
      <c r="R1541" s="172"/>
      <c r="S1541" s="172"/>
      <c r="T1541" s="173"/>
      <c r="AT1541" s="167" t="s">
        <v>167</v>
      </c>
      <c r="AU1541" s="167" t="s">
        <v>85</v>
      </c>
      <c r="AV1541" s="13" t="s">
        <v>85</v>
      </c>
      <c r="AW1541" s="13" t="s">
        <v>32</v>
      </c>
      <c r="AX1541" s="13" t="s">
        <v>76</v>
      </c>
      <c r="AY1541" s="167" t="s">
        <v>159</v>
      </c>
    </row>
    <row r="1542" spans="2:51" s="13" customFormat="1" ht="11.25">
      <c r="B1542" s="165"/>
      <c r="D1542" s="166" t="s">
        <v>167</v>
      </c>
      <c r="E1542" s="167" t="s">
        <v>1</v>
      </c>
      <c r="F1542" s="168" t="s">
        <v>2526</v>
      </c>
      <c r="H1542" s="169">
        <v>1.35</v>
      </c>
      <c r="I1542" s="170"/>
      <c r="L1542" s="165"/>
      <c r="M1542" s="171"/>
      <c r="N1542" s="172"/>
      <c r="O1542" s="172"/>
      <c r="P1542" s="172"/>
      <c r="Q1542" s="172"/>
      <c r="R1542" s="172"/>
      <c r="S1542" s="172"/>
      <c r="T1542" s="173"/>
      <c r="AT1542" s="167" t="s">
        <v>167</v>
      </c>
      <c r="AU1542" s="167" t="s">
        <v>85</v>
      </c>
      <c r="AV1542" s="13" t="s">
        <v>85</v>
      </c>
      <c r="AW1542" s="13" t="s">
        <v>32</v>
      </c>
      <c r="AX1542" s="13" t="s">
        <v>76</v>
      </c>
      <c r="AY1542" s="167" t="s">
        <v>159</v>
      </c>
    </row>
    <row r="1543" spans="2:51" s="13" customFormat="1" ht="11.25">
      <c r="B1543" s="165"/>
      <c r="D1543" s="166" t="s">
        <v>167</v>
      </c>
      <c r="E1543" s="167" t="s">
        <v>1</v>
      </c>
      <c r="F1543" s="168" t="s">
        <v>2527</v>
      </c>
      <c r="H1543" s="169">
        <v>6.15</v>
      </c>
      <c r="I1543" s="170"/>
      <c r="L1543" s="165"/>
      <c r="M1543" s="171"/>
      <c r="N1543" s="172"/>
      <c r="O1543" s="172"/>
      <c r="P1543" s="172"/>
      <c r="Q1543" s="172"/>
      <c r="R1543" s="172"/>
      <c r="S1543" s="172"/>
      <c r="T1543" s="173"/>
      <c r="AT1543" s="167" t="s">
        <v>167</v>
      </c>
      <c r="AU1543" s="167" t="s">
        <v>85</v>
      </c>
      <c r="AV1543" s="13" t="s">
        <v>85</v>
      </c>
      <c r="AW1543" s="13" t="s">
        <v>32</v>
      </c>
      <c r="AX1543" s="13" t="s">
        <v>76</v>
      </c>
      <c r="AY1543" s="167" t="s">
        <v>159</v>
      </c>
    </row>
    <row r="1544" spans="2:51" s="13" customFormat="1" ht="11.25">
      <c r="B1544" s="165"/>
      <c r="D1544" s="166" t="s">
        <v>167</v>
      </c>
      <c r="E1544" s="167" t="s">
        <v>1</v>
      </c>
      <c r="F1544" s="168" t="s">
        <v>2530</v>
      </c>
      <c r="H1544" s="169">
        <v>27.95</v>
      </c>
      <c r="I1544" s="170"/>
      <c r="L1544" s="165"/>
      <c r="M1544" s="171"/>
      <c r="N1544" s="172"/>
      <c r="O1544" s="172"/>
      <c r="P1544" s="172"/>
      <c r="Q1544" s="172"/>
      <c r="R1544" s="172"/>
      <c r="S1544" s="172"/>
      <c r="T1544" s="173"/>
      <c r="AT1544" s="167" t="s">
        <v>167</v>
      </c>
      <c r="AU1544" s="167" t="s">
        <v>85</v>
      </c>
      <c r="AV1544" s="13" t="s">
        <v>85</v>
      </c>
      <c r="AW1544" s="13" t="s">
        <v>32</v>
      </c>
      <c r="AX1544" s="13" t="s">
        <v>76</v>
      </c>
      <c r="AY1544" s="167" t="s">
        <v>159</v>
      </c>
    </row>
    <row r="1545" spans="2:51" s="13" customFormat="1" ht="11.25">
      <c r="B1545" s="165"/>
      <c r="D1545" s="166" t="s">
        <v>167</v>
      </c>
      <c r="E1545" s="167" t="s">
        <v>1</v>
      </c>
      <c r="F1545" s="168" t="s">
        <v>2528</v>
      </c>
      <c r="H1545" s="169">
        <v>2.75</v>
      </c>
      <c r="I1545" s="170"/>
      <c r="L1545" s="165"/>
      <c r="M1545" s="171"/>
      <c r="N1545" s="172"/>
      <c r="O1545" s="172"/>
      <c r="P1545" s="172"/>
      <c r="Q1545" s="172"/>
      <c r="R1545" s="172"/>
      <c r="S1545" s="172"/>
      <c r="T1545" s="173"/>
      <c r="AT1545" s="167" t="s">
        <v>167</v>
      </c>
      <c r="AU1545" s="167" t="s">
        <v>85</v>
      </c>
      <c r="AV1545" s="13" t="s">
        <v>85</v>
      </c>
      <c r="AW1545" s="13" t="s">
        <v>32</v>
      </c>
      <c r="AX1545" s="13" t="s">
        <v>76</v>
      </c>
      <c r="AY1545" s="167" t="s">
        <v>159</v>
      </c>
    </row>
    <row r="1546" spans="2:51" s="13" customFormat="1" ht="11.25">
      <c r="B1546" s="165"/>
      <c r="D1546" s="166" t="s">
        <v>167</v>
      </c>
      <c r="E1546" s="167" t="s">
        <v>1</v>
      </c>
      <c r="F1546" s="168" t="s">
        <v>2529</v>
      </c>
      <c r="H1546" s="169">
        <v>161.86</v>
      </c>
      <c r="I1546" s="170"/>
      <c r="L1546" s="165"/>
      <c r="M1546" s="171"/>
      <c r="N1546" s="172"/>
      <c r="O1546" s="172"/>
      <c r="P1546" s="172"/>
      <c r="Q1546" s="172"/>
      <c r="R1546" s="172"/>
      <c r="S1546" s="172"/>
      <c r="T1546" s="173"/>
      <c r="AT1546" s="167" t="s">
        <v>167</v>
      </c>
      <c r="AU1546" s="167" t="s">
        <v>85</v>
      </c>
      <c r="AV1546" s="13" t="s">
        <v>85</v>
      </c>
      <c r="AW1546" s="13" t="s">
        <v>32</v>
      </c>
      <c r="AX1546" s="13" t="s">
        <v>76</v>
      </c>
      <c r="AY1546" s="167" t="s">
        <v>159</v>
      </c>
    </row>
    <row r="1547" spans="2:51" s="13" customFormat="1" ht="11.25">
      <c r="B1547" s="165"/>
      <c r="D1547" s="166" t="s">
        <v>167</v>
      </c>
      <c r="E1547" s="167" t="s">
        <v>1</v>
      </c>
      <c r="F1547" s="168" t="s">
        <v>2531</v>
      </c>
      <c r="H1547" s="169">
        <v>11.55</v>
      </c>
      <c r="I1547" s="170"/>
      <c r="L1547" s="165"/>
      <c r="M1547" s="171"/>
      <c r="N1547" s="172"/>
      <c r="O1547" s="172"/>
      <c r="P1547" s="172"/>
      <c r="Q1547" s="172"/>
      <c r="R1547" s="172"/>
      <c r="S1547" s="172"/>
      <c r="T1547" s="173"/>
      <c r="AT1547" s="167" t="s">
        <v>167</v>
      </c>
      <c r="AU1547" s="167" t="s">
        <v>85</v>
      </c>
      <c r="AV1547" s="13" t="s">
        <v>85</v>
      </c>
      <c r="AW1547" s="13" t="s">
        <v>32</v>
      </c>
      <c r="AX1547" s="13" t="s">
        <v>76</v>
      </c>
      <c r="AY1547" s="167" t="s">
        <v>159</v>
      </c>
    </row>
    <row r="1548" spans="2:51" s="13" customFormat="1" ht="11.25">
      <c r="B1548" s="165"/>
      <c r="D1548" s="166" t="s">
        <v>167</v>
      </c>
      <c r="E1548" s="167" t="s">
        <v>1</v>
      </c>
      <c r="F1548" s="168" t="s">
        <v>2532</v>
      </c>
      <c r="H1548" s="169">
        <v>5.45</v>
      </c>
      <c r="I1548" s="170"/>
      <c r="L1548" s="165"/>
      <c r="M1548" s="171"/>
      <c r="N1548" s="172"/>
      <c r="O1548" s="172"/>
      <c r="P1548" s="172"/>
      <c r="Q1548" s="172"/>
      <c r="R1548" s="172"/>
      <c r="S1548" s="172"/>
      <c r="T1548" s="173"/>
      <c r="AT1548" s="167" t="s">
        <v>167</v>
      </c>
      <c r="AU1548" s="167" t="s">
        <v>85</v>
      </c>
      <c r="AV1548" s="13" t="s">
        <v>85</v>
      </c>
      <c r="AW1548" s="13" t="s">
        <v>32</v>
      </c>
      <c r="AX1548" s="13" t="s">
        <v>76</v>
      </c>
      <c r="AY1548" s="167" t="s">
        <v>159</v>
      </c>
    </row>
    <row r="1549" spans="2:51" s="13" customFormat="1" ht="11.25">
      <c r="B1549" s="165"/>
      <c r="D1549" s="166" t="s">
        <v>167</v>
      </c>
      <c r="E1549" s="167" t="s">
        <v>1</v>
      </c>
      <c r="F1549" s="168" t="s">
        <v>2533</v>
      </c>
      <c r="H1549" s="169">
        <v>113.25</v>
      </c>
      <c r="I1549" s="170"/>
      <c r="L1549" s="165"/>
      <c r="M1549" s="171"/>
      <c r="N1549" s="172"/>
      <c r="O1549" s="172"/>
      <c r="P1549" s="172"/>
      <c r="Q1549" s="172"/>
      <c r="R1549" s="172"/>
      <c r="S1549" s="172"/>
      <c r="T1549" s="173"/>
      <c r="AT1549" s="167" t="s">
        <v>167</v>
      </c>
      <c r="AU1549" s="167" t="s">
        <v>85</v>
      </c>
      <c r="AV1549" s="13" t="s">
        <v>85</v>
      </c>
      <c r="AW1549" s="13" t="s">
        <v>32</v>
      </c>
      <c r="AX1549" s="13" t="s">
        <v>76</v>
      </c>
      <c r="AY1549" s="167" t="s">
        <v>159</v>
      </c>
    </row>
    <row r="1550" spans="2:51" s="14" customFormat="1" ht="11.25">
      <c r="B1550" s="174"/>
      <c r="D1550" s="166" t="s">
        <v>167</v>
      </c>
      <c r="E1550" s="175" t="s">
        <v>1</v>
      </c>
      <c r="F1550" s="176" t="s">
        <v>227</v>
      </c>
      <c r="H1550" s="177">
        <v>572.2239999999999</v>
      </c>
      <c r="I1550" s="178"/>
      <c r="L1550" s="174"/>
      <c r="M1550" s="179"/>
      <c r="N1550" s="180"/>
      <c r="O1550" s="180"/>
      <c r="P1550" s="180"/>
      <c r="Q1550" s="180"/>
      <c r="R1550" s="180"/>
      <c r="S1550" s="180"/>
      <c r="T1550" s="181"/>
      <c r="AT1550" s="175" t="s">
        <v>167</v>
      </c>
      <c r="AU1550" s="175" t="s">
        <v>85</v>
      </c>
      <c r="AV1550" s="14" t="s">
        <v>165</v>
      </c>
      <c r="AW1550" s="14" t="s">
        <v>32</v>
      </c>
      <c r="AX1550" s="14" t="s">
        <v>83</v>
      </c>
      <c r="AY1550" s="175" t="s">
        <v>159</v>
      </c>
    </row>
    <row r="1551" spans="1:65" s="2" customFormat="1" ht="24.2" customHeight="1">
      <c r="A1551" s="33"/>
      <c r="B1551" s="150"/>
      <c r="C1551" s="191" t="s">
        <v>2585</v>
      </c>
      <c r="D1551" s="191" t="s">
        <v>581</v>
      </c>
      <c r="E1551" s="192" t="s">
        <v>2586</v>
      </c>
      <c r="F1551" s="193" t="s">
        <v>2587</v>
      </c>
      <c r="G1551" s="194" t="s">
        <v>164</v>
      </c>
      <c r="H1551" s="195">
        <v>629.446</v>
      </c>
      <c r="I1551" s="196"/>
      <c r="J1551" s="197">
        <f>ROUND(I1551*H1551,2)</f>
        <v>0</v>
      </c>
      <c r="K1551" s="198"/>
      <c r="L1551" s="199"/>
      <c r="M1551" s="200" t="s">
        <v>1</v>
      </c>
      <c r="N1551" s="201" t="s">
        <v>41</v>
      </c>
      <c r="O1551" s="59"/>
      <c r="P1551" s="161">
        <f>O1551*H1551</f>
        <v>0</v>
      </c>
      <c r="Q1551" s="161">
        <v>0.021</v>
      </c>
      <c r="R1551" s="161">
        <f>Q1551*H1551</f>
        <v>13.218366000000001</v>
      </c>
      <c r="S1551" s="161">
        <v>0</v>
      </c>
      <c r="T1551" s="162">
        <f>S1551*H1551</f>
        <v>0</v>
      </c>
      <c r="U1551" s="33"/>
      <c r="V1551" s="33"/>
      <c r="W1551" s="33"/>
      <c r="X1551" s="33"/>
      <c r="Y1551" s="33"/>
      <c r="Z1551" s="33"/>
      <c r="AA1551" s="33"/>
      <c r="AB1551" s="33"/>
      <c r="AC1551" s="33"/>
      <c r="AD1551" s="33"/>
      <c r="AE1551" s="33"/>
      <c r="AR1551" s="163" t="s">
        <v>327</v>
      </c>
      <c r="AT1551" s="163" t="s">
        <v>581</v>
      </c>
      <c r="AU1551" s="163" t="s">
        <v>85</v>
      </c>
      <c r="AY1551" s="18" t="s">
        <v>159</v>
      </c>
      <c r="BE1551" s="164">
        <f>IF(N1551="základní",J1551,0)</f>
        <v>0</v>
      </c>
      <c r="BF1551" s="164">
        <f>IF(N1551="snížená",J1551,0)</f>
        <v>0</v>
      </c>
      <c r="BG1551" s="164">
        <f>IF(N1551="zákl. přenesená",J1551,0)</f>
        <v>0</v>
      </c>
      <c r="BH1551" s="164">
        <f>IF(N1551="sníž. přenesená",J1551,0)</f>
        <v>0</v>
      </c>
      <c r="BI1551" s="164">
        <f>IF(N1551="nulová",J1551,0)</f>
        <v>0</v>
      </c>
      <c r="BJ1551" s="18" t="s">
        <v>83</v>
      </c>
      <c r="BK1551" s="164">
        <f>ROUND(I1551*H1551,2)</f>
        <v>0</v>
      </c>
      <c r="BL1551" s="18" t="s">
        <v>237</v>
      </c>
      <c r="BM1551" s="163" t="s">
        <v>2588</v>
      </c>
    </row>
    <row r="1552" spans="2:51" s="13" customFormat="1" ht="11.25">
      <c r="B1552" s="165"/>
      <c r="D1552" s="166" t="s">
        <v>167</v>
      </c>
      <c r="F1552" s="168" t="s">
        <v>2589</v>
      </c>
      <c r="H1552" s="169">
        <v>629.446</v>
      </c>
      <c r="I1552" s="170"/>
      <c r="L1552" s="165"/>
      <c r="M1552" s="171"/>
      <c r="N1552" s="172"/>
      <c r="O1552" s="172"/>
      <c r="P1552" s="172"/>
      <c r="Q1552" s="172"/>
      <c r="R1552" s="172"/>
      <c r="S1552" s="172"/>
      <c r="T1552" s="173"/>
      <c r="AT1552" s="167" t="s">
        <v>167</v>
      </c>
      <c r="AU1552" s="167" t="s">
        <v>85</v>
      </c>
      <c r="AV1552" s="13" t="s">
        <v>85</v>
      </c>
      <c r="AW1552" s="13" t="s">
        <v>3</v>
      </c>
      <c r="AX1552" s="13" t="s">
        <v>83</v>
      </c>
      <c r="AY1552" s="167" t="s">
        <v>159</v>
      </c>
    </row>
    <row r="1553" spans="1:65" s="2" customFormat="1" ht="33" customHeight="1">
      <c r="A1553" s="33"/>
      <c r="B1553" s="150"/>
      <c r="C1553" s="151" t="s">
        <v>2590</v>
      </c>
      <c r="D1553" s="151" t="s">
        <v>161</v>
      </c>
      <c r="E1553" s="152" t="s">
        <v>2591</v>
      </c>
      <c r="F1553" s="153" t="s">
        <v>2592</v>
      </c>
      <c r="G1553" s="154" t="s">
        <v>164</v>
      </c>
      <c r="H1553" s="155">
        <v>45</v>
      </c>
      <c r="I1553" s="156"/>
      <c r="J1553" s="157">
        <f>ROUND(I1553*H1553,2)</f>
        <v>0</v>
      </c>
      <c r="K1553" s="158"/>
      <c r="L1553" s="34"/>
      <c r="M1553" s="159" t="s">
        <v>1</v>
      </c>
      <c r="N1553" s="160" t="s">
        <v>41</v>
      </c>
      <c r="O1553" s="59"/>
      <c r="P1553" s="161">
        <f>O1553*H1553</f>
        <v>0</v>
      </c>
      <c r="Q1553" s="161">
        <v>0.009</v>
      </c>
      <c r="R1553" s="161">
        <f>Q1553*H1553</f>
        <v>0.40499999999999997</v>
      </c>
      <c r="S1553" s="161">
        <v>0</v>
      </c>
      <c r="T1553" s="162">
        <f>S1553*H1553</f>
        <v>0</v>
      </c>
      <c r="U1553" s="33"/>
      <c r="V1553" s="33"/>
      <c r="W1553" s="33"/>
      <c r="X1553" s="33"/>
      <c r="Y1553" s="33"/>
      <c r="Z1553" s="33"/>
      <c r="AA1553" s="33"/>
      <c r="AB1553" s="33"/>
      <c r="AC1553" s="33"/>
      <c r="AD1553" s="33"/>
      <c r="AE1553" s="33"/>
      <c r="AR1553" s="163" t="s">
        <v>237</v>
      </c>
      <c r="AT1553" s="163" t="s">
        <v>161</v>
      </c>
      <c r="AU1553" s="163" t="s">
        <v>85</v>
      </c>
      <c r="AY1553" s="18" t="s">
        <v>159</v>
      </c>
      <c r="BE1553" s="164">
        <f>IF(N1553="základní",J1553,0)</f>
        <v>0</v>
      </c>
      <c r="BF1553" s="164">
        <f>IF(N1553="snížená",J1553,0)</f>
        <v>0</v>
      </c>
      <c r="BG1553" s="164">
        <f>IF(N1553="zákl. přenesená",J1553,0)</f>
        <v>0</v>
      </c>
      <c r="BH1553" s="164">
        <f>IF(N1553="sníž. přenesená",J1553,0)</f>
        <v>0</v>
      </c>
      <c r="BI1553" s="164">
        <f>IF(N1553="nulová",J1553,0)</f>
        <v>0</v>
      </c>
      <c r="BJ1553" s="18" t="s">
        <v>83</v>
      </c>
      <c r="BK1553" s="164">
        <f>ROUND(I1553*H1553,2)</f>
        <v>0</v>
      </c>
      <c r="BL1553" s="18" t="s">
        <v>237</v>
      </c>
      <c r="BM1553" s="163" t="s">
        <v>2593</v>
      </c>
    </row>
    <row r="1554" spans="2:51" s="13" customFormat="1" ht="11.25">
      <c r="B1554" s="165"/>
      <c r="D1554" s="166" t="s">
        <v>167</v>
      </c>
      <c r="E1554" s="167" t="s">
        <v>1</v>
      </c>
      <c r="F1554" s="168" t="s">
        <v>2594</v>
      </c>
      <c r="H1554" s="169">
        <v>45</v>
      </c>
      <c r="I1554" s="170"/>
      <c r="L1554" s="165"/>
      <c r="M1554" s="171"/>
      <c r="N1554" s="172"/>
      <c r="O1554" s="172"/>
      <c r="P1554" s="172"/>
      <c r="Q1554" s="172"/>
      <c r="R1554" s="172"/>
      <c r="S1554" s="172"/>
      <c r="T1554" s="173"/>
      <c r="AT1554" s="167" t="s">
        <v>167</v>
      </c>
      <c r="AU1554" s="167" t="s">
        <v>85</v>
      </c>
      <c r="AV1554" s="13" t="s">
        <v>85</v>
      </c>
      <c r="AW1554" s="13" t="s">
        <v>32</v>
      </c>
      <c r="AX1554" s="13" t="s">
        <v>83</v>
      </c>
      <c r="AY1554" s="167" t="s">
        <v>159</v>
      </c>
    </row>
    <row r="1555" spans="1:65" s="2" customFormat="1" ht="24.2" customHeight="1">
      <c r="A1555" s="33"/>
      <c r="B1555" s="150"/>
      <c r="C1555" s="191" t="s">
        <v>2595</v>
      </c>
      <c r="D1555" s="191" t="s">
        <v>581</v>
      </c>
      <c r="E1555" s="192" t="s">
        <v>2596</v>
      </c>
      <c r="F1555" s="193" t="s">
        <v>2597</v>
      </c>
      <c r="G1555" s="194" t="s">
        <v>164</v>
      </c>
      <c r="H1555" s="195">
        <v>51.75</v>
      </c>
      <c r="I1555" s="196"/>
      <c r="J1555" s="197">
        <f>ROUND(I1555*H1555,2)</f>
        <v>0</v>
      </c>
      <c r="K1555" s="198"/>
      <c r="L1555" s="199"/>
      <c r="M1555" s="200" t="s">
        <v>1</v>
      </c>
      <c r="N1555" s="201" t="s">
        <v>41</v>
      </c>
      <c r="O1555" s="59"/>
      <c r="P1555" s="161">
        <f>O1555*H1555</f>
        <v>0</v>
      </c>
      <c r="Q1555" s="161">
        <v>0.021</v>
      </c>
      <c r="R1555" s="161">
        <f>Q1555*H1555</f>
        <v>1.08675</v>
      </c>
      <c r="S1555" s="161">
        <v>0</v>
      </c>
      <c r="T1555" s="162">
        <f>S1555*H1555</f>
        <v>0</v>
      </c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33"/>
      <c r="AE1555" s="33"/>
      <c r="AR1555" s="163" t="s">
        <v>327</v>
      </c>
      <c r="AT1555" s="163" t="s">
        <v>581</v>
      </c>
      <c r="AU1555" s="163" t="s">
        <v>85</v>
      </c>
      <c r="AY1555" s="18" t="s">
        <v>159</v>
      </c>
      <c r="BE1555" s="164">
        <f>IF(N1555="základní",J1555,0)</f>
        <v>0</v>
      </c>
      <c r="BF1555" s="164">
        <f>IF(N1555="snížená",J1555,0)</f>
        <v>0</v>
      </c>
      <c r="BG1555" s="164">
        <f>IF(N1555="zákl. přenesená",J1555,0)</f>
        <v>0</v>
      </c>
      <c r="BH1555" s="164">
        <f>IF(N1555="sníž. přenesená",J1555,0)</f>
        <v>0</v>
      </c>
      <c r="BI1555" s="164">
        <f>IF(N1555="nulová",J1555,0)</f>
        <v>0</v>
      </c>
      <c r="BJ1555" s="18" t="s">
        <v>83</v>
      </c>
      <c r="BK1555" s="164">
        <f>ROUND(I1555*H1555,2)</f>
        <v>0</v>
      </c>
      <c r="BL1555" s="18" t="s">
        <v>237</v>
      </c>
      <c r="BM1555" s="163" t="s">
        <v>2598</v>
      </c>
    </row>
    <row r="1556" spans="2:51" s="13" customFormat="1" ht="11.25">
      <c r="B1556" s="165"/>
      <c r="D1556" s="166" t="s">
        <v>167</v>
      </c>
      <c r="F1556" s="168" t="s">
        <v>2599</v>
      </c>
      <c r="H1556" s="169">
        <v>51.75</v>
      </c>
      <c r="I1556" s="170"/>
      <c r="L1556" s="165"/>
      <c r="M1556" s="171"/>
      <c r="N1556" s="172"/>
      <c r="O1556" s="172"/>
      <c r="P1556" s="172"/>
      <c r="Q1556" s="172"/>
      <c r="R1556" s="172"/>
      <c r="S1556" s="172"/>
      <c r="T1556" s="173"/>
      <c r="AT1556" s="167" t="s">
        <v>167</v>
      </c>
      <c r="AU1556" s="167" t="s">
        <v>85</v>
      </c>
      <c r="AV1556" s="13" t="s">
        <v>85</v>
      </c>
      <c r="AW1556" s="13" t="s">
        <v>3</v>
      </c>
      <c r="AX1556" s="13" t="s">
        <v>83</v>
      </c>
      <c r="AY1556" s="167" t="s">
        <v>159</v>
      </c>
    </row>
    <row r="1557" spans="1:65" s="2" customFormat="1" ht="24.2" customHeight="1">
      <c r="A1557" s="33"/>
      <c r="B1557" s="150"/>
      <c r="C1557" s="151" t="s">
        <v>2600</v>
      </c>
      <c r="D1557" s="151" t="s">
        <v>161</v>
      </c>
      <c r="E1557" s="152" t="s">
        <v>2601</v>
      </c>
      <c r="F1557" s="153" t="s">
        <v>2602</v>
      </c>
      <c r="G1557" s="154" t="s">
        <v>164</v>
      </c>
      <c r="H1557" s="155">
        <v>491.75</v>
      </c>
      <c r="I1557" s="156"/>
      <c r="J1557" s="157">
        <f>ROUND(I1557*H1557,2)</f>
        <v>0</v>
      </c>
      <c r="K1557" s="158"/>
      <c r="L1557" s="34"/>
      <c r="M1557" s="159" t="s">
        <v>1</v>
      </c>
      <c r="N1557" s="160" t="s">
        <v>41</v>
      </c>
      <c r="O1557" s="59"/>
      <c r="P1557" s="161">
        <f>O1557*H1557</f>
        <v>0</v>
      </c>
      <c r="Q1557" s="161">
        <v>0.0015</v>
      </c>
      <c r="R1557" s="161">
        <f>Q1557*H1557</f>
        <v>0.737625</v>
      </c>
      <c r="S1557" s="161">
        <v>0</v>
      </c>
      <c r="T1557" s="162">
        <f>S1557*H1557</f>
        <v>0</v>
      </c>
      <c r="U1557" s="33"/>
      <c r="V1557" s="33"/>
      <c r="W1557" s="33"/>
      <c r="X1557" s="33"/>
      <c r="Y1557" s="33"/>
      <c r="Z1557" s="33"/>
      <c r="AA1557" s="33"/>
      <c r="AB1557" s="33"/>
      <c r="AC1557" s="33"/>
      <c r="AD1557" s="33"/>
      <c r="AE1557" s="33"/>
      <c r="AR1557" s="163" t="s">
        <v>237</v>
      </c>
      <c r="AT1557" s="163" t="s">
        <v>161</v>
      </c>
      <c r="AU1557" s="163" t="s">
        <v>85</v>
      </c>
      <c r="AY1557" s="18" t="s">
        <v>159</v>
      </c>
      <c r="BE1557" s="164">
        <f>IF(N1557="základní",J1557,0)</f>
        <v>0</v>
      </c>
      <c r="BF1557" s="164">
        <f>IF(N1557="snížená",J1557,0)</f>
        <v>0</v>
      </c>
      <c r="BG1557" s="164">
        <f>IF(N1557="zákl. přenesená",J1557,0)</f>
        <v>0</v>
      </c>
      <c r="BH1557" s="164">
        <f>IF(N1557="sníž. přenesená",J1557,0)</f>
        <v>0</v>
      </c>
      <c r="BI1557" s="164">
        <f>IF(N1557="nulová",J1557,0)</f>
        <v>0</v>
      </c>
      <c r="BJ1557" s="18" t="s">
        <v>83</v>
      </c>
      <c r="BK1557" s="164">
        <f>ROUND(I1557*H1557,2)</f>
        <v>0</v>
      </c>
      <c r="BL1557" s="18" t="s">
        <v>237</v>
      </c>
      <c r="BM1557" s="163" t="s">
        <v>2603</v>
      </c>
    </row>
    <row r="1558" spans="2:51" s="13" customFormat="1" ht="11.25">
      <c r="B1558" s="165"/>
      <c r="D1558" s="166" t="s">
        <v>167</v>
      </c>
      <c r="E1558" s="167" t="s">
        <v>1</v>
      </c>
      <c r="F1558" s="168" t="s">
        <v>2604</v>
      </c>
      <c r="H1558" s="169">
        <v>373.05</v>
      </c>
      <c r="I1558" s="170"/>
      <c r="L1558" s="165"/>
      <c r="M1558" s="171"/>
      <c r="N1558" s="172"/>
      <c r="O1558" s="172"/>
      <c r="P1558" s="172"/>
      <c r="Q1558" s="172"/>
      <c r="R1558" s="172"/>
      <c r="S1558" s="172"/>
      <c r="T1558" s="173"/>
      <c r="AT1558" s="167" t="s">
        <v>167</v>
      </c>
      <c r="AU1558" s="167" t="s">
        <v>85</v>
      </c>
      <c r="AV1558" s="13" t="s">
        <v>85</v>
      </c>
      <c r="AW1558" s="13" t="s">
        <v>32</v>
      </c>
      <c r="AX1558" s="13" t="s">
        <v>76</v>
      </c>
      <c r="AY1558" s="167" t="s">
        <v>159</v>
      </c>
    </row>
    <row r="1559" spans="2:51" s="13" customFormat="1" ht="11.25">
      <c r="B1559" s="165"/>
      <c r="D1559" s="166" t="s">
        <v>167</v>
      </c>
      <c r="E1559" s="167" t="s">
        <v>1</v>
      </c>
      <c r="F1559" s="168" t="s">
        <v>2532</v>
      </c>
      <c r="H1559" s="169">
        <v>5.45</v>
      </c>
      <c r="I1559" s="170"/>
      <c r="L1559" s="165"/>
      <c r="M1559" s="171"/>
      <c r="N1559" s="172"/>
      <c r="O1559" s="172"/>
      <c r="P1559" s="172"/>
      <c r="Q1559" s="172"/>
      <c r="R1559" s="172"/>
      <c r="S1559" s="172"/>
      <c r="T1559" s="173"/>
      <c r="AT1559" s="167" t="s">
        <v>167</v>
      </c>
      <c r="AU1559" s="167" t="s">
        <v>85</v>
      </c>
      <c r="AV1559" s="13" t="s">
        <v>85</v>
      </c>
      <c r="AW1559" s="13" t="s">
        <v>32</v>
      </c>
      <c r="AX1559" s="13" t="s">
        <v>76</v>
      </c>
      <c r="AY1559" s="167" t="s">
        <v>159</v>
      </c>
    </row>
    <row r="1560" spans="2:51" s="13" customFormat="1" ht="11.25">
      <c r="B1560" s="165"/>
      <c r="D1560" s="166" t="s">
        <v>167</v>
      </c>
      <c r="E1560" s="167" t="s">
        <v>1</v>
      </c>
      <c r="F1560" s="168" t="s">
        <v>2533</v>
      </c>
      <c r="H1560" s="169">
        <v>113.25</v>
      </c>
      <c r="I1560" s="170"/>
      <c r="L1560" s="165"/>
      <c r="M1560" s="171"/>
      <c r="N1560" s="172"/>
      <c r="O1560" s="172"/>
      <c r="P1560" s="172"/>
      <c r="Q1560" s="172"/>
      <c r="R1560" s="172"/>
      <c r="S1560" s="172"/>
      <c r="T1560" s="173"/>
      <c r="AT1560" s="167" t="s">
        <v>167</v>
      </c>
      <c r="AU1560" s="167" t="s">
        <v>85</v>
      </c>
      <c r="AV1560" s="13" t="s">
        <v>85</v>
      </c>
      <c r="AW1560" s="13" t="s">
        <v>32</v>
      </c>
      <c r="AX1560" s="13" t="s">
        <v>76</v>
      </c>
      <c r="AY1560" s="167" t="s">
        <v>159</v>
      </c>
    </row>
    <row r="1561" spans="2:51" s="14" customFormat="1" ht="11.25">
      <c r="B1561" s="174"/>
      <c r="D1561" s="166" t="s">
        <v>167</v>
      </c>
      <c r="E1561" s="175" t="s">
        <v>1</v>
      </c>
      <c r="F1561" s="176" t="s">
        <v>227</v>
      </c>
      <c r="H1561" s="177">
        <v>491.75</v>
      </c>
      <c r="I1561" s="178"/>
      <c r="L1561" s="174"/>
      <c r="M1561" s="179"/>
      <c r="N1561" s="180"/>
      <c r="O1561" s="180"/>
      <c r="P1561" s="180"/>
      <c r="Q1561" s="180"/>
      <c r="R1561" s="180"/>
      <c r="S1561" s="180"/>
      <c r="T1561" s="181"/>
      <c r="AT1561" s="175" t="s">
        <v>167</v>
      </c>
      <c r="AU1561" s="175" t="s">
        <v>85</v>
      </c>
      <c r="AV1561" s="14" t="s">
        <v>165</v>
      </c>
      <c r="AW1561" s="14" t="s">
        <v>32</v>
      </c>
      <c r="AX1561" s="14" t="s">
        <v>83</v>
      </c>
      <c r="AY1561" s="175" t="s">
        <v>159</v>
      </c>
    </row>
    <row r="1562" spans="1:65" s="2" customFormat="1" ht="24.2" customHeight="1">
      <c r="A1562" s="33"/>
      <c r="B1562" s="150"/>
      <c r="C1562" s="151" t="s">
        <v>2605</v>
      </c>
      <c r="D1562" s="151" t="s">
        <v>161</v>
      </c>
      <c r="E1562" s="152" t="s">
        <v>2606</v>
      </c>
      <c r="F1562" s="153" t="s">
        <v>2607</v>
      </c>
      <c r="G1562" s="154" t="s">
        <v>204</v>
      </c>
      <c r="H1562" s="155">
        <v>24.697</v>
      </c>
      <c r="I1562" s="156"/>
      <c r="J1562" s="157">
        <f>ROUND(I1562*H1562,2)</f>
        <v>0</v>
      </c>
      <c r="K1562" s="158"/>
      <c r="L1562" s="34"/>
      <c r="M1562" s="159" t="s">
        <v>1</v>
      </c>
      <c r="N1562" s="160" t="s">
        <v>41</v>
      </c>
      <c r="O1562" s="59"/>
      <c r="P1562" s="161">
        <f>O1562*H1562</f>
        <v>0</v>
      </c>
      <c r="Q1562" s="161">
        <v>0</v>
      </c>
      <c r="R1562" s="161">
        <f>Q1562*H1562</f>
        <v>0</v>
      </c>
      <c r="S1562" s="161">
        <v>0</v>
      </c>
      <c r="T1562" s="162">
        <f>S1562*H1562</f>
        <v>0</v>
      </c>
      <c r="U1562" s="33"/>
      <c r="V1562" s="33"/>
      <c r="W1562" s="33"/>
      <c r="X1562" s="33"/>
      <c r="Y1562" s="33"/>
      <c r="Z1562" s="33"/>
      <c r="AA1562" s="33"/>
      <c r="AB1562" s="33"/>
      <c r="AC1562" s="33"/>
      <c r="AD1562" s="33"/>
      <c r="AE1562" s="33"/>
      <c r="AR1562" s="163" t="s">
        <v>237</v>
      </c>
      <c r="AT1562" s="163" t="s">
        <v>161</v>
      </c>
      <c r="AU1562" s="163" t="s">
        <v>85</v>
      </c>
      <c r="AY1562" s="18" t="s">
        <v>159</v>
      </c>
      <c r="BE1562" s="164">
        <f>IF(N1562="základní",J1562,0)</f>
        <v>0</v>
      </c>
      <c r="BF1562" s="164">
        <f>IF(N1562="snížená",J1562,0)</f>
        <v>0</v>
      </c>
      <c r="BG1562" s="164">
        <f>IF(N1562="zákl. přenesená",J1562,0)</f>
        <v>0</v>
      </c>
      <c r="BH1562" s="164">
        <f>IF(N1562="sníž. přenesená",J1562,0)</f>
        <v>0</v>
      </c>
      <c r="BI1562" s="164">
        <f>IF(N1562="nulová",J1562,0)</f>
        <v>0</v>
      </c>
      <c r="BJ1562" s="18" t="s">
        <v>83</v>
      </c>
      <c r="BK1562" s="164">
        <f>ROUND(I1562*H1562,2)</f>
        <v>0</v>
      </c>
      <c r="BL1562" s="18" t="s">
        <v>237</v>
      </c>
      <c r="BM1562" s="163" t="s">
        <v>2608</v>
      </c>
    </row>
    <row r="1563" spans="2:63" s="12" customFormat="1" ht="22.9" customHeight="1">
      <c r="B1563" s="137"/>
      <c r="D1563" s="138" t="s">
        <v>75</v>
      </c>
      <c r="E1563" s="148" t="s">
        <v>2609</v>
      </c>
      <c r="F1563" s="148" t="s">
        <v>2610</v>
      </c>
      <c r="I1563" s="140"/>
      <c r="J1563" s="149">
        <f>BK1563</f>
        <v>0</v>
      </c>
      <c r="L1563" s="137"/>
      <c r="M1563" s="142"/>
      <c r="N1563" s="143"/>
      <c r="O1563" s="143"/>
      <c r="P1563" s="144">
        <f>SUM(P1564:P1627)</f>
        <v>0</v>
      </c>
      <c r="Q1563" s="143"/>
      <c r="R1563" s="144">
        <f>SUM(R1564:R1627)</f>
        <v>5.98069119</v>
      </c>
      <c r="S1563" s="143"/>
      <c r="T1563" s="145">
        <f>SUM(T1564:T1627)</f>
        <v>0</v>
      </c>
      <c r="AR1563" s="138" t="s">
        <v>85</v>
      </c>
      <c r="AT1563" s="146" t="s">
        <v>75</v>
      </c>
      <c r="AU1563" s="146" t="s">
        <v>83</v>
      </c>
      <c r="AY1563" s="138" t="s">
        <v>159</v>
      </c>
      <c r="BK1563" s="147">
        <f>SUM(BK1564:BK1627)</f>
        <v>0</v>
      </c>
    </row>
    <row r="1564" spans="1:65" s="2" customFormat="1" ht="16.5" customHeight="1">
      <c r="A1564" s="33"/>
      <c r="B1564" s="150"/>
      <c r="C1564" s="151" t="s">
        <v>2611</v>
      </c>
      <c r="D1564" s="151" t="s">
        <v>161</v>
      </c>
      <c r="E1564" s="152" t="s">
        <v>2612</v>
      </c>
      <c r="F1564" s="153" t="s">
        <v>2613</v>
      </c>
      <c r="G1564" s="154" t="s">
        <v>190</v>
      </c>
      <c r="H1564" s="155">
        <v>10.49</v>
      </c>
      <c r="I1564" s="156"/>
      <c r="J1564" s="157">
        <f>ROUND(I1564*H1564,2)</f>
        <v>0</v>
      </c>
      <c r="K1564" s="158"/>
      <c r="L1564" s="34"/>
      <c r="M1564" s="159" t="s">
        <v>1</v>
      </c>
      <c r="N1564" s="160" t="s">
        <v>41</v>
      </c>
      <c r="O1564" s="59"/>
      <c r="P1564" s="161">
        <f>O1564*H1564</f>
        <v>0</v>
      </c>
      <c r="Q1564" s="161">
        <v>0</v>
      </c>
      <c r="R1564" s="161">
        <f>Q1564*H1564</f>
        <v>0</v>
      </c>
      <c r="S1564" s="161">
        <v>0</v>
      </c>
      <c r="T1564" s="162">
        <f>S1564*H1564</f>
        <v>0</v>
      </c>
      <c r="U1564" s="33"/>
      <c r="V1564" s="33"/>
      <c r="W1564" s="33"/>
      <c r="X1564" s="33"/>
      <c r="Y1564" s="33"/>
      <c r="Z1564" s="33"/>
      <c r="AA1564" s="33"/>
      <c r="AB1564" s="33"/>
      <c r="AC1564" s="33"/>
      <c r="AD1564" s="33"/>
      <c r="AE1564" s="33"/>
      <c r="AR1564" s="163" t="s">
        <v>237</v>
      </c>
      <c r="AT1564" s="163" t="s">
        <v>161</v>
      </c>
      <c r="AU1564" s="163" t="s">
        <v>85</v>
      </c>
      <c r="AY1564" s="18" t="s">
        <v>159</v>
      </c>
      <c r="BE1564" s="164">
        <f>IF(N1564="základní",J1564,0)</f>
        <v>0</v>
      </c>
      <c r="BF1564" s="164">
        <f>IF(N1564="snížená",J1564,0)</f>
        <v>0</v>
      </c>
      <c r="BG1564" s="164">
        <f>IF(N1564="zákl. přenesená",J1564,0)</f>
        <v>0</v>
      </c>
      <c r="BH1564" s="164">
        <f>IF(N1564="sníž. přenesená",J1564,0)</f>
        <v>0</v>
      </c>
      <c r="BI1564" s="164">
        <f>IF(N1564="nulová",J1564,0)</f>
        <v>0</v>
      </c>
      <c r="BJ1564" s="18" t="s">
        <v>83</v>
      </c>
      <c r="BK1564" s="164">
        <f>ROUND(I1564*H1564,2)</f>
        <v>0</v>
      </c>
      <c r="BL1564" s="18" t="s">
        <v>237</v>
      </c>
      <c r="BM1564" s="163" t="s">
        <v>2614</v>
      </c>
    </row>
    <row r="1565" spans="2:51" s="13" customFormat="1" ht="11.25">
      <c r="B1565" s="165"/>
      <c r="D1565" s="166" t="s">
        <v>167</v>
      </c>
      <c r="E1565" s="167" t="s">
        <v>1</v>
      </c>
      <c r="F1565" s="168" t="s">
        <v>2615</v>
      </c>
      <c r="H1565" s="169">
        <v>10.49</v>
      </c>
      <c r="I1565" s="170"/>
      <c r="L1565" s="165"/>
      <c r="M1565" s="171"/>
      <c r="N1565" s="172"/>
      <c r="O1565" s="172"/>
      <c r="P1565" s="172"/>
      <c r="Q1565" s="172"/>
      <c r="R1565" s="172"/>
      <c r="S1565" s="172"/>
      <c r="T1565" s="173"/>
      <c r="AT1565" s="167" t="s">
        <v>167</v>
      </c>
      <c r="AU1565" s="167" t="s">
        <v>85</v>
      </c>
      <c r="AV1565" s="13" t="s">
        <v>85</v>
      </c>
      <c r="AW1565" s="13" t="s">
        <v>32</v>
      </c>
      <c r="AX1565" s="13" t="s">
        <v>83</v>
      </c>
      <c r="AY1565" s="167" t="s">
        <v>159</v>
      </c>
    </row>
    <row r="1566" spans="1:65" s="2" customFormat="1" ht="16.5" customHeight="1">
      <c r="A1566" s="33"/>
      <c r="B1566" s="150"/>
      <c r="C1566" s="191" t="s">
        <v>2616</v>
      </c>
      <c r="D1566" s="191" t="s">
        <v>581</v>
      </c>
      <c r="E1566" s="192" t="s">
        <v>2617</v>
      </c>
      <c r="F1566" s="193" t="s">
        <v>2618</v>
      </c>
      <c r="G1566" s="194" t="s">
        <v>190</v>
      </c>
      <c r="H1566" s="195">
        <v>10.7</v>
      </c>
      <c r="I1566" s="196"/>
      <c r="J1566" s="197">
        <f>ROUND(I1566*H1566,2)</f>
        <v>0</v>
      </c>
      <c r="K1566" s="198"/>
      <c r="L1566" s="199"/>
      <c r="M1566" s="200" t="s">
        <v>1</v>
      </c>
      <c r="N1566" s="201" t="s">
        <v>41</v>
      </c>
      <c r="O1566" s="59"/>
      <c r="P1566" s="161">
        <f>O1566*H1566</f>
        <v>0</v>
      </c>
      <c r="Q1566" s="161">
        <v>5E-05</v>
      </c>
      <c r="R1566" s="161">
        <f>Q1566*H1566</f>
        <v>0.000535</v>
      </c>
      <c r="S1566" s="161">
        <v>0</v>
      </c>
      <c r="T1566" s="162">
        <f>S1566*H1566</f>
        <v>0</v>
      </c>
      <c r="U1566" s="33"/>
      <c r="V1566" s="33"/>
      <c r="W1566" s="33"/>
      <c r="X1566" s="33"/>
      <c r="Y1566" s="33"/>
      <c r="Z1566" s="33"/>
      <c r="AA1566" s="33"/>
      <c r="AB1566" s="33"/>
      <c r="AC1566" s="33"/>
      <c r="AD1566" s="33"/>
      <c r="AE1566" s="33"/>
      <c r="AR1566" s="163" t="s">
        <v>327</v>
      </c>
      <c r="AT1566" s="163" t="s">
        <v>581</v>
      </c>
      <c r="AU1566" s="163" t="s">
        <v>85</v>
      </c>
      <c r="AY1566" s="18" t="s">
        <v>159</v>
      </c>
      <c r="BE1566" s="164">
        <f>IF(N1566="základní",J1566,0)</f>
        <v>0</v>
      </c>
      <c r="BF1566" s="164">
        <f>IF(N1566="snížená",J1566,0)</f>
        <v>0</v>
      </c>
      <c r="BG1566" s="164">
        <f>IF(N1566="zákl. přenesená",J1566,0)</f>
        <v>0</v>
      </c>
      <c r="BH1566" s="164">
        <f>IF(N1566="sníž. přenesená",J1566,0)</f>
        <v>0</v>
      </c>
      <c r="BI1566" s="164">
        <f>IF(N1566="nulová",J1566,0)</f>
        <v>0</v>
      </c>
      <c r="BJ1566" s="18" t="s">
        <v>83</v>
      </c>
      <c r="BK1566" s="164">
        <f>ROUND(I1566*H1566,2)</f>
        <v>0</v>
      </c>
      <c r="BL1566" s="18" t="s">
        <v>237</v>
      </c>
      <c r="BM1566" s="163" t="s">
        <v>2619</v>
      </c>
    </row>
    <row r="1567" spans="2:51" s="13" customFormat="1" ht="11.25">
      <c r="B1567" s="165"/>
      <c r="D1567" s="166" t="s">
        <v>167</v>
      </c>
      <c r="F1567" s="168" t="s">
        <v>2620</v>
      </c>
      <c r="H1567" s="169">
        <v>10.7</v>
      </c>
      <c r="I1567" s="170"/>
      <c r="L1567" s="165"/>
      <c r="M1567" s="171"/>
      <c r="N1567" s="172"/>
      <c r="O1567" s="172"/>
      <c r="P1567" s="172"/>
      <c r="Q1567" s="172"/>
      <c r="R1567" s="172"/>
      <c r="S1567" s="172"/>
      <c r="T1567" s="173"/>
      <c r="AT1567" s="167" t="s">
        <v>167</v>
      </c>
      <c r="AU1567" s="167" t="s">
        <v>85</v>
      </c>
      <c r="AV1567" s="13" t="s">
        <v>85</v>
      </c>
      <c r="AW1567" s="13" t="s">
        <v>3</v>
      </c>
      <c r="AX1567" s="13" t="s">
        <v>83</v>
      </c>
      <c r="AY1567" s="167" t="s">
        <v>159</v>
      </c>
    </row>
    <row r="1568" spans="1:65" s="2" customFormat="1" ht="24.2" customHeight="1">
      <c r="A1568" s="33"/>
      <c r="B1568" s="150"/>
      <c r="C1568" s="151" t="s">
        <v>2621</v>
      </c>
      <c r="D1568" s="151" t="s">
        <v>161</v>
      </c>
      <c r="E1568" s="152" t="s">
        <v>2622</v>
      </c>
      <c r="F1568" s="153" t="s">
        <v>2623</v>
      </c>
      <c r="G1568" s="154" t="s">
        <v>164</v>
      </c>
      <c r="H1568" s="155">
        <v>503.17</v>
      </c>
      <c r="I1568" s="156"/>
      <c r="J1568" s="157">
        <f>ROUND(I1568*H1568,2)</f>
        <v>0</v>
      </c>
      <c r="K1568" s="158"/>
      <c r="L1568" s="34"/>
      <c r="M1568" s="159" t="s">
        <v>1</v>
      </c>
      <c r="N1568" s="160" t="s">
        <v>41</v>
      </c>
      <c r="O1568" s="59"/>
      <c r="P1568" s="161">
        <f>O1568*H1568</f>
        <v>0</v>
      </c>
      <c r="Q1568" s="161">
        <v>3E-05</v>
      </c>
      <c r="R1568" s="161">
        <f>Q1568*H1568</f>
        <v>0.0150951</v>
      </c>
      <c r="S1568" s="161">
        <v>0</v>
      </c>
      <c r="T1568" s="162">
        <f>S1568*H1568</f>
        <v>0</v>
      </c>
      <c r="U1568" s="33"/>
      <c r="V1568" s="33"/>
      <c r="W1568" s="33"/>
      <c r="X1568" s="33"/>
      <c r="Y1568" s="33"/>
      <c r="Z1568" s="33"/>
      <c r="AA1568" s="33"/>
      <c r="AB1568" s="33"/>
      <c r="AC1568" s="33"/>
      <c r="AD1568" s="33"/>
      <c r="AE1568" s="33"/>
      <c r="AR1568" s="163" t="s">
        <v>237</v>
      </c>
      <c r="AT1568" s="163" t="s">
        <v>161</v>
      </c>
      <c r="AU1568" s="163" t="s">
        <v>85</v>
      </c>
      <c r="AY1568" s="18" t="s">
        <v>159</v>
      </c>
      <c r="BE1568" s="164">
        <f>IF(N1568="základní",J1568,0)</f>
        <v>0</v>
      </c>
      <c r="BF1568" s="164">
        <f>IF(N1568="snížená",J1568,0)</f>
        <v>0</v>
      </c>
      <c r="BG1568" s="164">
        <f>IF(N1568="zákl. přenesená",J1568,0)</f>
        <v>0</v>
      </c>
      <c r="BH1568" s="164">
        <f>IF(N1568="sníž. přenesená",J1568,0)</f>
        <v>0</v>
      </c>
      <c r="BI1568" s="164">
        <f>IF(N1568="nulová",J1568,0)</f>
        <v>0</v>
      </c>
      <c r="BJ1568" s="18" t="s">
        <v>83</v>
      </c>
      <c r="BK1568" s="164">
        <f>ROUND(I1568*H1568,2)</f>
        <v>0</v>
      </c>
      <c r="BL1568" s="18" t="s">
        <v>237</v>
      </c>
      <c r="BM1568" s="163" t="s">
        <v>2624</v>
      </c>
    </row>
    <row r="1569" spans="2:51" s="13" customFormat="1" ht="11.25">
      <c r="B1569" s="165"/>
      <c r="D1569" s="166" t="s">
        <v>167</v>
      </c>
      <c r="E1569" s="167" t="s">
        <v>1</v>
      </c>
      <c r="F1569" s="168" t="s">
        <v>1947</v>
      </c>
      <c r="H1569" s="169">
        <v>134.14</v>
      </c>
      <c r="I1569" s="170"/>
      <c r="L1569" s="165"/>
      <c r="M1569" s="171"/>
      <c r="N1569" s="172"/>
      <c r="O1569" s="172"/>
      <c r="P1569" s="172"/>
      <c r="Q1569" s="172"/>
      <c r="R1569" s="172"/>
      <c r="S1569" s="172"/>
      <c r="T1569" s="173"/>
      <c r="AT1569" s="167" t="s">
        <v>167</v>
      </c>
      <c r="AU1569" s="167" t="s">
        <v>85</v>
      </c>
      <c r="AV1569" s="13" t="s">
        <v>85</v>
      </c>
      <c r="AW1569" s="13" t="s">
        <v>32</v>
      </c>
      <c r="AX1569" s="13" t="s">
        <v>76</v>
      </c>
      <c r="AY1569" s="167" t="s">
        <v>159</v>
      </c>
    </row>
    <row r="1570" spans="2:51" s="13" customFormat="1" ht="11.25">
      <c r="B1570" s="165"/>
      <c r="D1570" s="166" t="s">
        <v>167</v>
      </c>
      <c r="E1570" s="167" t="s">
        <v>1</v>
      </c>
      <c r="F1570" s="168" t="s">
        <v>1948</v>
      </c>
      <c r="H1570" s="169">
        <v>37.2</v>
      </c>
      <c r="I1570" s="170"/>
      <c r="L1570" s="165"/>
      <c r="M1570" s="171"/>
      <c r="N1570" s="172"/>
      <c r="O1570" s="172"/>
      <c r="P1570" s="172"/>
      <c r="Q1570" s="172"/>
      <c r="R1570" s="172"/>
      <c r="S1570" s="172"/>
      <c r="T1570" s="173"/>
      <c r="AT1570" s="167" t="s">
        <v>167</v>
      </c>
      <c r="AU1570" s="167" t="s">
        <v>85</v>
      </c>
      <c r="AV1570" s="13" t="s">
        <v>85</v>
      </c>
      <c r="AW1570" s="13" t="s">
        <v>32</v>
      </c>
      <c r="AX1570" s="13" t="s">
        <v>76</v>
      </c>
      <c r="AY1570" s="167" t="s">
        <v>159</v>
      </c>
    </row>
    <row r="1571" spans="2:51" s="13" customFormat="1" ht="11.25">
      <c r="B1571" s="165"/>
      <c r="D1571" s="166" t="s">
        <v>167</v>
      </c>
      <c r="E1571" s="167" t="s">
        <v>1</v>
      </c>
      <c r="F1571" s="168" t="s">
        <v>2625</v>
      </c>
      <c r="H1571" s="169">
        <v>26.4</v>
      </c>
      <c r="I1571" s="170"/>
      <c r="L1571" s="165"/>
      <c r="M1571" s="171"/>
      <c r="N1571" s="172"/>
      <c r="O1571" s="172"/>
      <c r="P1571" s="172"/>
      <c r="Q1571" s="172"/>
      <c r="R1571" s="172"/>
      <c r="S1571" s="172"/>
      <c r="T1571" s="173"/>
      <c r="AT1571" s="167" t="s">
        <v>167</v>
      </c>
      <c r="AU1571" s="167" t="s">
        <v>85</v>
      </c>
      <c r="AV1571" s="13" t="s">
        <v>85</v>
      </c>
      <c r="AW1571" s="13" t="s">
        <v>32</v>
      </c>
      <c r="AX1571" s="13" t="s">
        <v>76</v>
      </c>
      <c r="AY1571" s="167" t="s">
        <v>159</v>
      </c>
    </row>
    <row r="1572" spans="2:51" s="13" customFormat="1" ht="11.25">
      <c r="B1572" s="165"/>
      <c r="D1572" s="166" t="s">
        <v>167</v>
      </c>
      <c r="E1572" s="167" t="s">
        <v>1</v>
      </c>
      <c r="F1572" s="168" t="s">
        <v>2626</v>
      </c>
      <c r="H1572" s="169">
        <v>27.11</v>
      </c>
      <c r="I1572" s="170"/>
      <c r="L1572" s="165"/>
      <c r="M1572" s="171"/>
      <c r="N1572" s="172"/>
      <c r="O1572" s="172"/>
      <c r="P1572" s="172"/>
      <c r="Q1572" s="172"/>
      <c r="R1572" s="172"/>
      <c r="S1572" s="172"/>
      <c r="T1572" s="173"/>
      <c r="AT1572" s="167" t="s">
        <v>167</v>
      </c>
      <c r="AU1572" s="167" t="s">
        <v>85</v>
      </c>
      <c r="AV1572" s="13" t="s">
        <v>85</v>
      </c>
      <c r="AW1572" s="13" t="s">
        <v>32</v>
      </c>
      <c r="AX1572" s="13" t="s">
        <v>76</v>
      </c>
      <c r="AY1572" s="167" t="s">
        <v>159</v>
      </c>
    </row>
    <row r="1573" spans="2:51" s="13" customFormat="1" ht="11.25">
      <c r="B1573" s="165"/>
      <c r="D1573" s="166" t="s">
        <v>167</v>
      </c>
      <c r="E1573" s="167" t="s">
        <v>1</v>
      </c>
      <c r="F1573" s="168" t="s">
        <v>2627</v>
      </c>
      <c r="H1573" s="169">
        <v>5.82</v>
      </c>
      <c r="I1573" s="170"/>
      <c r="L1573" s="165"/>
      <c r="M1573" s="171"/>
      <c r="N1573" s="172"/>
      <c r="O1573" s="172"/>
      <c r="P1573" s="172"/>
      <c r="Q1573" s="172"/>
      <c r="R1573" s="172"/>
      <c r="S1573" s="172"/>
      <c r="T1573" s="173"/>
      <c r="AT1573" s="167" t="s">
        <v>167</v>
      </c>
      <c r="AU1573" s="167" t="s">
        <v>85</v>
      </c>
      <c r="AV1573" s="13" t="s">
        <v>85</v>
      </c>
      <c r="AW1573" s="13" t="s">
        <v>32</v>
      </c>
      <c r="AX1573" s="13" t="s">
        <v>76</v>
      </c>
      <c r="AY1573" s="167" t="s">
        <v>159</v>
      </c>
    </row>
    <row r="1574" spans="2:51" s="13" customFormat="1" ht="11.25">
      <c r="B1574" s="165"/>
      <c r="D1574" s="166" t="s">
        <v>167</v>
      </c>
      <c r="E1574" s="167" t="s">
        <v>1</v>
      </c>
      <c r="F1574" s="168" t="s">
        <v>1950</v>
      </c>
      <c r="H1574" s="169">
        <v>34.65</v>
      </c>
      <c r="I1574" s="170"/>
      <c r="L1574" s="165"/>
      <c r="M1574" s="171"/>
      <c r="N1574" s="172"/>
      <c r="O1574" s="172"/>
      <c r="P1574" s="172"/>
      <c r="Q1574" s="172"/>
      <c r="R1574" s="172"/>
      <c r="S1574" s="172"/>
      <c r="T1574" s="173"/>
      <c r="AT1574" s="167" t="s">
        <v>167</v>
      </c>
      <c r="AU1574" s="167" t="s">
        <v>85</v>
      </c>
      <c r="AV1574" s="13" t="s">
        <v>85</v>
      </c>
      <c r="AW1574" s="13" t="s">
        <v>32</v>
      </c>
      <c r="AX1574" s="13" t="s">
        <v>76</v>
      </c>
      <c r="AY1574" s="167" t="s">
        <v>159</v>
      </c>
    </row>
    <row r="1575" spans="2:51" s="13" customFormat="1" ht="11.25">
      <c r="B1575" s="165"/>
      <c r="D1575" s="166" t="s">
        <v>167</v>
      </c>
      <c r="E1575" s="167" t="s">
        <v>1</v>
      </c>
      <c r="F1575" s="168" t="s">
        <v>2628</v>
      </c>
      <c r="H1575" s="169">
        <v>34.5</v>
      </c>
      <c r="I1575" s="170"/>
      <c r="L1575" s="165"/>
      <c r="M1575" s="171"/>
      <c r="N1575" s="172"/>
      <c r="O1575" s="172"/>
      <c r="P1575" s="172"/>
      <c r="Q1575" s="172"/>
      <c r="R1575" s="172"/>
      <c r="S1575" s="172"/>
      <c r="T1575" s="173"/>
      <c r="AT1575" s="167" t="s">
        <v>167</v>
      </c>
      <c r="AU1575" s="167" t="s">
        <v>85</v>
      </c>
      <c r="AV1575" s="13" t="s">
        <v>85</v>
      </c>
      <c r="AW1575" s="13" t="s">
        <v>32</v>
      </c>
      <c r="AX1575" s="13" t="s">
        <v>76</v>
      </c>
      <c r="AY1575" s="167" t="s">
        <v>159</v>
      </c>
    </row>
    <row r="1576" spans="2:51" s="13" customFormat="1" ht="22.5">
      <c r="B1576" s="165"/>
      <c r="D1576" s="166" t="s">
        <v>167</v>
      </c>
      <c r="E1576" s="167" t="s">
        <v>1</v>
      </c>
      <c r="F1576" s="168" t="s">
        <v>2629</v>
      </c>
      <c r="H1576" s="169">
        <v>123.15</v>
      </c>
      <c r="I1576" s="170"/>
      <c r="L1576" s="165"/>
      <c r="M1576" s="171"/>
      <c r="N1576" s="172"/>
      <c r="O1576" s="172"/>
      <c r="P1576" s="172"/>
      <c r="Q1576" s="172"/>
      <c r="R1576" s="172"/>
      <c r="S1576" s="172"/>
      <c r="T1576" s="173"/>
      <c r="AT1576" s="167" t="s">
        <v>167</v>
      </c>
      <c r="AU1576" s="167" t="s">
        <v>85</v>
      </c>
      <c r="AV1576" s="13" t="s">
        <v>85</v>
      </c>
      <c r="AW1576" s="13" t="s">
        <v>32</v>
      </c>
      <c r="AX1576" s="13" t="s">
        <v>76</v>
      </c>
      <c r="AY1576" s="167" t="s">
        <v>159</v>
      </c>
    </row>
    <row r="1577" spans="2:51" s="13" customFormat="1" ht="11.25">
      <c r="B1577" s="165"/>
      <c r="D1577" s="166" t="s">
        <v>167</v>
      </c>
      <c r="E1577" s="167" t="s">
        <v>1</v>
      </c>
      <c r="F1577" s="168" t="s">
        <v>2630</v>
      </c>
      <c r="H1577" s="169">
        <v>80.2</v>
      </c>
      <c r="I1577" s="170"/>
      <c r="L1577" s="165"/>
      <c r="M1577" s="171"/>
      <c r="N1577" s="172"/>
      <c r="O1577" s="172"/>
      <c r="P1577" s="172"/>
      <c r="Q1577" s="172"/>
      <c r="R1577" s="172"/>
      <c r="S1577" s="172"/>
      <c r="T1577" s="173"/>
      <c r="AT1577" s="167" t="s">
        <v>167</v>
      </c>
      <c r="AU1577" s="167" t="s">
        <v>85</v>
      </c>
      <c r="AV1577" s="13" t="s">
        <v>85</v>
      </c>
      <c r="AW1577" s="13" t="s">
        <v>32</v>
      </c>
      <c r="AX1577" s="13" t="s">
        <v>76</v>
      </c>
      <c r="AY1577" s="167" t="s">
        <v>159</v>
      </c>
    </row>
    <row r="1578" spans="2:51" s="14" customFormat="1" ht="11.25">
      <c r="B1578" s="174"/>
      <c r="D1578" s="166" t="s">
        <v>167</v>
      </c>
      <c r="E1578" s="175" t="s">
        <v>1</v>
      </c>
      <c r="F1578" s="176" t="s">
        <v>227</v>
      </c>
      <c r="H1578" s="177">
        <v>503.1699999999999</v>
      </c>
      <c r="I1578" s="178"/>
      <c r="L1578" s="174"/>
      <c r="M1578" s="179"/>
      <c r="N1578" s="180"/>
      <c r="O1578" s="180"/>
      <c r="P1578" s="180"/>
      <c r="Q1578" s="180"/>
      <c r="R1578" s="180"/>
      <c r="S1578" s="180"/>
      <c r="T1578" s="181"/>
      <c r="AT1578" s="175" t="s">
        <v>167</v>
      </c>
      <c r="AU1578" s="175" t="s">
        <v>85</v>
      </c>
      <c r="AV1578" s="14" t="s">
        <v>165</v>
      </c>
      <c r="AW1578" s="14" t="s">
        <v>32</v>
      </c>
      <c r="AX1578" s="14" t="s">
        <v>83</v>
      </c>
      <c r="AY1578" s="175" t="s">
        <v>159</v>
      </c>
    </row>
    <row r="1579" spans="1:65" s="2" customFormat="1" ht="24.2" customHeight="1">
      <c r="A1579" s="33"/>
      <c r="B1579" s="150"/>
      <c r="C1579" s="151" t="s">
        <v>2631</v>
      </c>
      <c r="D1579" s="151" t="s">
        <v>161</v>
      </c>
      <c r="E1579" s="152" t="s">
        <v>2632</v>
      </c>
      <c r="F1579" s="153" t="s">
        <v>2633</v>
      </c>
      <c r="G1579" s="154" t="s">
        <v>164</v>
      </c>
      <c r="H1579" s="155">
        <v>503.17</v>
      </c>
      <c r="I1579" s="156"/>
      <c r="J1579" s="157">
        <f>ROUND(I1579*H1579,2)</f>
        <v>0</v>
      </c>
      <c r="K1579" s="158"/>
      <c r="L1579" s="34"/>
      <c r="M1579" s="159" t="s">
        <v>1</v>
      </c>
      <c r="N1579" s="160" t="s">
        <v>41</v>
      </c>
      <c r="O1579" s="59"/>
      <c r="P1579" s="161">
        <f>O1579*H1579</f>
        <v>0</v>
      </c>
      <c r="Q1579" s="161">
        <v>0.0075</v>
      </c>
      <c r="R1579" s="161">
        <f>Q1579*H1579</f>
        <v>3.773775</v>
      </c>
      <c r="S1579" s="161">
        <v>0</v>
      </c>
      <c r="T1579" s="162">
        <f>S1579*H1579</f>
        <v>0</v>
      </c>
      <c r="U1579" s="33"/>
      <c r="V1579" s="33"/>
      <c r="W1579" s="33"/>
      <c r="X1579" s="33"/>
      <c r="Y1579" s="33"/>
      <c r="Z1579" s="33"/>
      <c r="AA1579" s="33"/>
      <c r="AB1579" s="33"/>
      <c r="AC1579" s="33"/>
      <c r="AD1579" s="33"/>
      <c r="AE1579" s="33"/>
      <c r="AR1579" s="163" t="s">
        <v>237</v>
      </c>
      <c r="AT1579" s="163" t="s">
        <v>161</v>
      </c>
      <c r="AU1579" s="163" t="s">
        <v>85</v>
      </c>
      <c r="AY1579" s="18" t="s">
        <v>159</v>
      </c>
      <c r="BE1579" s="164">
        <f>IF(N1579="základní",J1579,0)</f>
        <v>0</v>
      </c>
      <c r="BF1579" s="164">
        <f>IF(N1579="snížená",J1579,0)</f>
        <v>0</v>
      </c>
      <c r="BG1579" s="164">
        <f>IF(N1579="zákl. přenesená",J1579,0)</f>
        <v>0</v>
      </c>
      <c r="BH1579" s="164">
        <f>IF(N1579="sníž. přenesená",J1579,0)</f>
        <v>0</v>
      </c>
      <c r="BI1579" s="164">
        <f>IF(N1579="nulová",J1579,0)</f>
        <v>0</v>
      </c>
      <c r="BJ1579" s="18" t="s">
        <v>83</v>
      </c>
      <c r="BK1579" s="164">
        <f>ROUND(I1579*H1579,2)</f>
        <v>0</v>
      </c>
      <c r="BL1579" s="18" t="s">
        <v>237</v>
      </c>
      <c r="BM1579" s="163" t="s">
        <v>2634</v>
      </c>
    </row>
    <row r="1580" spans="2:51" s="13" customFormat="1" ht="11.25">
      <c r="B1580" s="165"/>
      <c r="D1580" s="166" t="s">
        <v>167</v>
      </c>
      <c r="E1580" s="167" t="s">
        <v>1</v>
      </c>
      <c r="F1580" s="168" t="s">
        <v>1947</v>
      </c>
      <c r="H1580" s="169">
        <v>134.14</v>
      </c>
      <c r="I1580" s="170"/>
      <c r="L1580" s="165"/>
      <c r="M1580" s="171"/>
      <c r="N1580" s="172"/>
      <c r="O1580" s="172"/>
      <c r="P1580" s="172"/>
      <c r="Q1580" s="172"/>
      <c r="R1580" s="172"/>
      <c r="S1580" s="172"/>
      <c r="T1580" s="173"/>
      <c r="AT1580" s="167" t="s">
        <v>167</v>
      </c>
      <c r="AU1580" s="167" t="s">
        <v>85</v>
      </c>
      <c r="AV1580" s="13" t="s">
        <v>85</v>
      </c>
      <c r="AW1580" s="13" t="s">
        <v>32</v>
      </c>
      <c r="AX1580" s="13" t="s">
        <v>76</v>
      </c>
      <c r="AY1580" s="167" t="s">
        <v>159</v>
      </c>
    </row>
    <row r="1581" spans="2:51" s="13" customFormat="1" ht="11.25">
      <c r="B1581" s="165"/>
      <c r="D1581" s="166" t="s">
        <v>167</v>
      </c>
      <c r="E1581" s="167" t="s">
        <v>1</v>
      </c>
      <c r="F1581" s="168" t="s">
        <v>1948</v>
      </c>
      <c r="H1581" s="169">
        <v>37.2</v>
      </c>
      <c r="I1581" s="170"/>
      <c r="L1581" s="165"/>
      <c r="M1581" s="171"/>
      <c r="N1581" s="172"/>
      <c r="O1581" s="172"/>
      <c r="P1581" s="172"/>
      <c r="Q1581" s="172"/>
      <c r="R1581" s="172"/>
      <c r="S1581" s="172"/>
      <c r="T1581" s="173"/>
      <c r="AT1581" s="167" t="s">
        <v>167</v>
      </c>
      <c r="AU1581" s="167" t="s">
        <v>85</v>
      </c>
      <c r="AV1581" s="13" t="s">
        <v>85</v>
      </c>
      <c r="AW1581" s="13" t="s">
        <v>32</v>
      </c>
      <c r="AX1581" s="13" t="s">
        <v>76</v>
      </c>
      <c r="AY1581" s="167" t="s">
        <v>159</v>
      </c>
    </row>
    <row r="1582" spans="2:51" s="13" customFormat="1" ht="11.25">
      <c r="B1582" s="165"/>
      <c r="D1582" s="166" t="s">
        <v>167</v>
      </c>
      <c r="E1582" s="167" t="s">
        <v>1</v>
      </c>
      <c r="F1582" s="168" t="s">
        <v>2625</v>
      </c>
      <c r="H1582" s="169">
        <v>26.4</v>
      </c>
      <c r="I1582" s="170"/>
      <c r="L1582" s="165"/>
      <c r="M1582" s="171"/>
      <c r="N1582" s="172"/>
      <c r="O1582" s="172"/>
      <c r="P1582" s="172"/>
      <c r="Q1582" s="172"/>
      <c r="R1582" s="172"/>
      <c r="S1582" s="172"/>
      <c r="T1582" s="173"/>
      <c r="AT1582" s="167" t="s">
        <v>167</v>
      </c>
      <c r="AU1582" s="167" t="s">
        <v>85</v>
      </c>
      <c r="AV1582" s="13" t="s">
        <v>85</v>
      </c>
      <c r="AW1582" s="13" t="s">
        <v>32</v>
      </c>
      <c r="AX1582" s="13" t="s">
        <v>76</v>
      </c>
      <c r="AY1582" s="167" t="s">
        <v>159</v>
      </c>
    </row>
    <row r="1583" spans="2:51" s="13" customFormat="1" ht="11.25">
      <c r="B1583" s="165"/>
      <c r="D1583" s="166" t="s">
        <v>167</v>
      </c>
      <c r="E1583" s="167" t="s">
        <v>1</v>
      </c>
      <c r="F1583" s="168" t="s">
        <v>2626</v>
      </c>
      <c r="H1583" s="169">
        <v>27.11</v>
      </c>
      <c r="I1583" s="170"/>
      <c r="L1583" s="165"/>
      <c r="M1583" s="171"/>
      <c r="N1583" s="172"/>
      <c r="O1583" s="172"/>
      <c r="P1583" s="172"/>
      <c r="Q1583" s="172"/>
      <c r="R1583" s="172"/>
      <c r="S1583" s="172"/>
      <c r="T1583" s="173"/>
      <c r="AT1583" s="167" t="s">
        <v>167</v>
      </c>
      <c r="AU1583" s="167" t="s">
        <v>85</v>
      </c>
      <c r="AV1583" s="13" t="s">
        <v>85</v>
      </c>
      <c r="AW1583" s="13" t="s">
        <v>32</v>
      </c>
      <c r="AX1583" s="13" t="s">
        <v>76</v>
      </c>
      <c r="AY1583" s="167" t="s">
        <v>159</v>
      </c>
    </row>
    <row r="1584" spans="2:51" s="13" customFormat="1" ht="11.25">
      <c r="B1584" s="165"/>
      <c r="D1584" s="166" t="s">
        <v>167</v>
      </c>
      <c r="E1584" s="167" t="s">
        <v>1</v>
      </c>
      <c r="F1584" s="168" t="s">
        <v>2627</v>
      </c>
      <c r="H1584" s="169">
        <v>5.82</v>
      </c>
      <c r="I1584" s="170"/>
      <c r="L1584" s="165"/>
      <c r="M1584" s="171"/>
      <c r="N1584" s="172"/>
      <c r="O1584" s="172"/>
      <c r="P1584" s="172"/>
      <c r="Q1584" s="172"/>
      <c r="R1584" s="172"/>
      <c r="S1584" s="172"/>
      <c r="T1584" s="173"/>
      <c r="AT1584" s="167" t="s">
        <v>167</v>
      </c>
      <c r="AU1584" s="167" t="s">
        <v>85</v>
      </c>
      <c r="AV1584" s="13" t="s">
        <v>85</v>
      </c>
      <c r="AW1584" s="13" t="s">
        <v>32</v>
      </c>
      <c r="AX1584" s="13" t="s">
        <v>76</v>
      </c>
      <c r="AY1584" s="167" t="s">
        <v>159</v>
      </c>
    </row>
    <row r="1585" spans="2:51" s="13" customFormat="1" ht="11.25">
      <c r="B1585" s="165"/>
      <c r="D1585" s="166" t="s">
        <v>167</v>
      </c>
      <c r="E1585" s="167" t="s">
        <v>1</v>
      </c>
      <c r="F1585" s="168" t="s">
        <v>1950</v>
      </c>
      <c r="H1585" s="169">
        <v>34.65</v>
      </c>
      <c r="I1585" s="170"/>
      <c r="L1585" s="165"/>
      <c r="M1585" s="171"/>
      <c r="N1585" s="172"/>
      <c r="O1585" s="172"/>
      <c r="P1585" s="172"/>
      <c r="Q1585" s="172"/>
      <c r="R1585" s="172"/>
      <c r="S1585" s="172"/>
      <c r="T1585" s="173"/>
      <c r="AT1585" s="167" t="s">
        <v>167</v>
      </c>
      <c r="AU1585" s="167" t="s">
        <v>85</v>
      </c>
      <c r="AV1585" s="13" t="s">
        <v>85</v>
      </c>
      <c r="AW1585" s="13" t="s">
        <v>32</v>
      </c>
      <c r="AX1585" s="13" t="s">
        <v>76</v>
      </c>
      <c r="AY1585" s="167" t="s">
        <v>159</v>
      </c>
    </row>
    <row r="1586" spans="2:51" s="13" customFormat="1" ht="11.25">
      <c r="B1586" s="165"/>
      <c r="D1586" s="166" t="s">
        <v>167</v>
      </c>
      <c r="E1586" s="167" t="s">
        <v>1</v>
      </c>
      <c r="F1586" s="168" t="s">
        <v>2628</v>
      </c>
      <c r="H1586" s="169">
        <v>34.5</v>
      </c>
      <c r="I1586" s="170"/>
      <c r="L1586" s="165"/>
      <c r="M1586" s="171"/>
      <c r="N1586" s="172"/>
      <c r="O1586" s="172"/>
      <c r="P1586" s="172"/>
      <c r="Q1586" s="172"/>
      <c r="R1586" s="172"/>
      <c r="S1586" s="172"/>
      <c r="T1586" s="173"/>
      <c r="AT1586" s="167" t="s">
        <v>167</v>
      </c>
      <c r="AU1586" s="167" t="s">
        <v>85</v>
      </c>
      <c r="AV1586" s="13" t="s">
        <v>85</v>
      </c>
      <c r="AW1586" s="13" t="s">
        <v>32</v>
      </c>
      <c r="AX1586" s="13" t="s">
        <v>76</v>
      </c>
      <c r="AY1586" s="167" t="s">
        <v>159</v>
      </c>
    </row>
    <row r="1587" spans="2:51" s="13" customFormat="1" ht="22.5">
      <c r="B1587" s="165"/>
      <c r="D1587" s="166" t="s">
        <v>167</v>
      </c>
      <c r="E1587" s="167" t="s">
        <v>1</v>
      </c>
      <c r="F1587" s="168" t="s">
        <v>2629</v>
      </c>
      <c r="H1587" s="169">
        <v>123.15</v>
      </c>
      <c r="I1587" s="170"/>
      <c r="L1587" s="165"/>
      <c r="M1587" s="171"/>
      <c r="N1587" s="172"/>
      <c r="O1587" s="172"/>
      <c r="P1587" s="172"/>
      <c r="Q1587" s="172"/>
      <c r="R1587" s="172"/>
      <c r="S1587" s="172"/>
      <c r="T1587" s="173"/>
      <c r="AT1587" s="167" t="s">
        <v>167</v>
      </c>
      <c r="AU1587" s="167" t="s">
        <v>85</v>
      </c>
      <c r="AV1587" s="13" t="s">
        <v>85</v>
      </c>
      <c r="AW1587" s="13" t="s">
        <v>32</v>
      </c>
      <c r="AX1587" s="13" t="s">
        <v>76</v>
      </c>
      <c r="AY1587" s="167" t="s">
        <v>159</v>
      </c>
    </row>
    <row r="1588" spans="2:51" s="13" customFormat="1" ht="11.25">
      <c r="B1588" s="165"/>
      <c r="D1588" s="166" t="s">
        <v>167</v>
      </c>
      <c r="E1588" s="167" t="s">
        <v>1</v>
      </c>
      <c r="F1588" s="168" t="s">
        <v>2630</v>
      </c>
      <c r="H1588" s="169">
        <v>80.2</v>
      </c>
      <c r="I1588" s="170"/>
      <c r="L1588" s="165"/>
      <c r="M1588" s="171"/>
      <c r="N1588" s="172"/>
      <c r="O1588" s="172"/>
      <c r="P1588" s="172"/>
      <c r="Q1588" s="172"/>
      <c r="R1588" s="172"/>
      <c r="S1588" s="172"/>
      <c r="T1588" s="173"/>
      <c r="AT1588" s="167" t="s">
        <v>167</v>
      </c>
      <c r="AU1588" s="167" t="s">
        <v>85</v>
      </c>
      <c r="AV1588" s="13" t="s">
        <v>85</v>
      </c>
      <c r="AW1588" s="13" t="s">
        <v>32</v>
      </c>
      <c r="AX1588" s="13" t="s">
        <v>76</v>
      </c>
      <c r="AY1588" s="167" t="s">
        <v>159</v>
      </c>
    </row>
    <row r="1589" spans="2:51" s="14" customFormat="1" ht="11.25">
      <c r="B1589" s="174"/>
      <c r="D1589" s="166" t="s">
        <v>167</v>
      </c>
      <c r="E1589" s="175" t="s">
        <v>1</v>
      </c>
      <c r="F1589" s="176" t="s">
        <v>227</v>
      </c>
      <c r="H1589" s="177">
        <v>503.1699999999999</v>
      </c>
      <c r="I1589" s="178"/>
      <c r="L1589" s="174"/>
      <c r="M1589" s="179"/>
      <c r="N1589" s="180"/>
      <c r="O1589" s="180"/>
      <c r="P1589" s="180"/>
      <c r="Q1589" s="180"/>
      <c r="R1589" s="180"/>
      <c r="S1589" s="180"/>
      <c r="T1589" s="181"/>
      <c r="AT1589" s="175" t="s">
        <v>167</v>
      </c>
      <c r="AU1589" s="175" t="s">
        <v>85</v>
      </c>
      <c r="AV1589" s="14" t="s">
        <v>165</v>
      </c>
      <c r="AW1589" s="14" t="s">
        <v>32</v>
      </c>
      <c r="AX1589" s="14" t="s">
        <v>83</v>
      </c>
      <c r="AY1589" s="175" t="s">
        <v>159</v>
      </c>
    </row>
    <row r="1590" spans="1:65" s="2" customFormat="1" ht="16.5" customHeight="1">
      <c r="A1590" s="33"/>
      <c r="B1590" s="150"/>
      <c r="C1590" s="151" t="s">
        <v>2635</v>
      </c>
      <c r="D1590" s="151" t="s">
        <v>161</v>
      </c>
      <c r="E1590" s="152" t="s">
        <v>2636</v>
      </c>
      <c r="F1590" s="153" t="s">
        <v>2637</v>
      </c>
      <c r="G1590" s="154" t="s">
        <v>164</v>
      </c>
      <c r="H1590" s="155">
        <v>503.17</v>
      </c>
      <c r="I1590" s="156"/>
      <c r="J1590" s="157">
        <f>ROUND(I1590*H1590,2)</f>
        <v>0</v>
      </c>
      <c r="K1590" s="158"/>
      <c r="L1590" s="34"/>
      <c r="M1590" s="159" t="s">
        <v>1</v>
      </c>
      <c r="N1590" s="160" t="s">
        <v>41</v>
      </c>
      <c r="O1590" s="59"/>
      <c r="P1590" s="161">
        <f>O1590*H1590</f>
        <v>0</v>
      </c>
      <c r="Q1590" s="161">
        <v>0.0007</v>
      </c>
      <c r="R1590" s="161">
        <f>Q1590*H1590</f>
        <v>0.352219</v>
      </c>
      <c r="S1590" s="161">
        <v>0</v>
      </c>
      <c r="T1590" s="162">
        <f>S1590*H1590</f>
        <v>0</v>
      </c>
      <c r="U1590" s="33"/>
      <c r="V1590" s="33"/>
      <c r="W1590" s="33"/>
      <c r="X1590" s="33"/>
      <c r="Y1590" s="33"/>
      <c r="Z1590" s="33"/>
      <c r="AA1590" s="33"/>
      <c r="AB1590" s="33"/>
      <c r="AC1590" s="33"/>
      <c r="AD1590" s="33"/>
      <c r="AE1590" s="33"/>
      <c r="AR1590" s="163" t="s">
        <v>237</v>
      </c>
      <c r="AT1590" s="163" t="s">
        <v>161</v>
      </c>
      <c r="AU1590" s="163" t="s">
        <v>85</v>
      </c>
      <c r="AY1590" s="18" t="s">
        <v>159</v>
      </c>
      <c r="BE1590" s="164">
        <f>IF(N1590="základní",J1590,0)</f>
        <v>0</v>
      </c>
      <c r="BF1590" s="164">
        <f>IF(N1590="snížená",J1590,0)</f>
        <v>0</v>
      </c>
      <c r="BG1590" s="164">
        <f>IF(N1590="zákl. přenesená",J1590,0)</f>
        <v>0</v>
      </c>
      <c r="BH1590" s="164">
        <f>IF(N1590="sníž. přenesená",J1590,0)</f>
        <v>0</v>
      </c>
      <c r="BI1590" s="164">
        <f>IF(N1590="nulová",J1590,0)</f>
        <v>0</v>
      </c>
      <c r="BJ1590" s="18" t="s">
        <v>83</v>
      </c>
      <c r="BK1590" s="164">
        <f>ROUND(I1590*H1590,2)</f>
        <v>0</v>
      </c>
      <c r="BL1590" s="18" t="s">
        <v>237</v>
      </c>
      <c r="BM1590" s="163" t="s">
        <v>2638</v>
      </c>
    </row>
    <row r="1591" spans="2:51" s="13" customFormat="1" ht="11.25">
      <c r="B1591" s="165"/>
      <c r="D1591" s="166" t="s">
        <v>167</v>
      </c>
      <c r="E1591" s="167" t="s">
        <v>1</v>
      </c>
      <c r="F1591" s="168" t="s">
        <v>1947</v>
      </c>
      <c r="H1591" s="169">
        <v>134.14</v>
      </c>
      <c r="I1591" s="170"/>
      <c r="L1591" s="165"/>
      <c r="M1591" s="171"/>
      <c r="N1591" s="172"/>
      <c r="O1591" s="172"/>
      <c r="P1591" s="172"/>
      <c r="Q1591" s="172"/>
      <c r="R1591" s="172"/>
      <c r="S1591" s="172"/>
      <c r="T1591" s="173"/>
      <c r="AT1591" s="167" t="s">
        <v>167</v>
      </c>
      <c r="AU1591" s="167" t="s">
        <v>85</v>
      </c>
      <c r="AV1591" s="13" t="s">
        <v>85</v>
      </c>
      <c r="AW1591" s="13" t="s">
        <v>32</v>
      </c>
      <c r="AX1591" s="13" t="s">
        <v>76</v>
      </c>
      <c r="AY1591" s="167" t="s">
        <v>159</v>
      </c>
    </row>
    <row r="1592" spans="2:51" s="13" customFormat="1" ht="11.25">
      <c r="B1592" s="165"/>
      <c r="D1592" s="166" t="s">
        <v>167</v>
      </c>
      <c r="E1592" s="167" t="s">
        <v>1</v>
      </c>
      <c r="F1592" s="168" t="s">
        <v>1948</v>
      </c>
      <c r="H1592" s="169">
        <v>37.2</v>
      </c>
      <c r="I1592" s="170"/>
      <c r="L1592" s="165"/>
      <c r="M1592" s="171"/>
      <c r="N1592" s="172"/>
      <c r="O1592" s="172"/>
      <c r="P1592" s="172"/>
      <c r="Q1592" s="172"/>
      <c r="R1592" s="172"/>
      <c r="S1592" s="172"/>
      <c r="T1592" s="173"/>
      <c r="AT1592" s="167" t="s">
        <v>167</v>
      </c>
      <c r="AU1592" s="167" t="s">
        <v>85</v>
      </c>
      <c r="AV1592" s="13" t="s">
        <v>85</v>
      </c>
      <c r="AW1592" s="13" t="s">
        <v>32</v>
      </c>
      <c r="AX1592" s="13" t="s">
        <v>76</v>
      </c>
      <c r="AY1592" s="167" t="s">
        <v>159</v>
      </c>
    </row>
    <row r="1593" spans="2:51" s="13" customFormat="1" ht="11.25">
      <c r="B1593" s="165"/>
      <c r="D1593" s="166" t="s">
        <v>167</v>
      </c>
      <c r="E1593" s="167" t="s">
        <v>1</v>
      </c>
      <c r="F1593" s="168" t="s">
        <v>2625</v>
      </c>
      <c r="H1593" s="169">
        <v>26.4</v>
      </c>
      <c r="I1593" s="170"/>
      <c r="L1593" s="165"/>
      <c r="M1593" s="171"/>
      <c r="N1593" s="172"/>
      <c r="O1593" s="172"/>
      <c r="P1593" s="172"/>
      <c r="Q1593" s="172"/>
      <c r="R1593" s="172"/>
      <c r="S1593" s="172"/>
      <c r="T1593" s="173"/>
      <c r="AT1593" s="167" t="s">
        <v>167</v>
      </c>
      <c r="AU1593" s="167" t="s">
        <v>85</v>
      </c>
      <c r="AV1593" s="13" t="s">
        <v>85</v>
      </c>
      <c r="AW1593" s="13" t="s">
        <v>32</v>
      </c>
      <c r="AX1593" s="13" t="s">
        <v>76</v>
      </c>
      <c r="AY1593" s="167" t="s">
        <v>159</v>
      </c>
    </row>
    <row r="1594" spans="2:51" s="13" customFormat="1" ht="11.25">
      <c r="B1594" s="165"/>
      <c r="D1594" s="166" t="s">
        <v>167</v>
      </c>
      <c r="E1594" s="167" t="s">
        <v>1</v>
      </c>
      <c r="F1594" s="168" t="s">
        <v>2626</v>
      </c>
      <c r="H1594" s="169">
        <v>27.11</v>
      </c>
      <c r="I1594" s="170"/>
      <c r="L1594" s="165"/>
      <c r="M1594" s="171"/>
      <c r="N1594" s="172"/>
      <c r="O1594" s="172"/>
      <c r="P1594" s="172"/>
      <c r="Q1594" s="172"/>
      <c r="R1594" s="172"/>
      <c r="S1594" s="172"/>
      <c r="T1594" s="173"/>
      <c r="AT1594" s="167" t="s">
        <v>167</v>
      </c>
      <c r="AU1594" s="167" t="s">
        <v>85</v>
      </c>
      <c r="AV1594" s="13" t="s">
        <v>85</v>
      </c>
      <c r="AW1594" s="13" t="s">
        <v>32</v>
      </c>
      <c r="AX1594" s="13" t="s">
        <v>76</v>
      </c>
      <c r="AY1594" s="167" t="s">
        <v>159</v>
      </c>
    </row>
    <row r="1595" spans="2:51" s="13" customFormat="1" ht="11.25">
      <c r="B1595" s="165"/>
      <c r="D1595" s="166" t="s">
        <v>167</v>
      </c>
      <c r="E1595" s="167" t="s">
        <v>1</v>
      </c>
      <c r="F1595" s="168" t="s">
        <v>2627</v>
      </c>
      <c r="H1595" s="169">
        <v>5.82</v>
      </c>
      <c r="I1595" s="170"/>
      <c r="L1595" s="165"/>
      <c r="M1595" s="171"/>
      <c r="N1595" s="172"/>
      <c r="O1595" s="172"/>
      <c r="P1595" s="172"/>
      <c r="Q1595" s="172"/>
      <c r="R1595" s="172"/>
      <c r="S1595" s="172"/>
      <c r="T1595" s="173"/>
      <c r="AT1595" s="167" t="s">
        <v>167</v>
      </c>
      <c r="AU1595" s="167" t="s">
        <v>85</v>
      </c>
      <c r="AV1595" s="13" t="s">
        <v>85</v>
      </c>
      <c r="AW1595" s="13" t="s">
        <v>32</v>
      </c>
      <c r="AX1595" s="13" t="s">
        <v>76</v>
      </c>
      <c r="AY1595" s="167" t="s">
        <v>159</v>
      </c>
    </row>
    <row r="1596" spans="2:51" s="13" customFormat="1" ht="11.25">
      <c r="B1596" s="165"/>
      <c r="D1596" s="166" t="s">
        <v>167</v>
      </c>
      <c r="E1596" s="167" t="s">
        <v>1</v>
      </c>
      <c r="F1596" s="168" t="s">
        <v>1950</v>
      </c>
      <c r="H1596" s="169">
        <v>34.65</v>
      </c>
      <c r="I1596" s="170"/>
      <c r="L1596" s="165"/>
      <c r="M1596" s="171"/>
      <c r="N1596" s="172"/>
      <c r="O1596" s="172"/>
      <c r="P1596" s="172"/>
      <c r="Q1596" s="172"/>
      <c r="R1596" s="172"/>
      <c r="S1596" s="172"/>
      <c r="T1596" s="173"/>
      <c r="AT1596" s="167" t="s">
        <v>167</v>
      </c>
      <c r="AU1596" s="167" t="s">
        <v>85</v>
      </c>
      <c r="AV1596" s="13" t="s">
        <v>85</v>
      </c>
      <c r="AW1596" s="13" t="s">
        <v>32</v>
      </c>
      <c r="AX1596" s="13" t="s">
        <v>76</v>
      </c>
      <c r="AY1596" s="167" t="s">
        <v>159</v>
      </c>
    </row>
    <row r="1597" spans="2:51" s="13" customFormat="1" ht="11.25">
      <c r="B1597" s="165"/>
      <c r="D1597" s="166" t="s">
        <v>167</v>
      </c>
      <c r="E1597" s="167" t="s">
        <v>1</v>
      </c>
      <c r="F1597" s="168" t="s">
        <v>2628</v>
      </c>
      <c r="H1597" s="169">
        <v>34.5</v>
      </c>
      <c r="I1597" s="170"/>
      <c r="L1597" s="165"/>
      <c r="M1597" s="171"/>
      <c r="N1597" s="172"/>
      <c r="O1597" s="172"/>
      <c r="P1597" s="172"/>
      <c r="Q1597" s="172"/>
      <c r="R1597" s="172"/>
      <c r="S1597" s="172"/>
      <c r="T1597" s="173"/>
      <c r="AT1597" s="167" t="s">
        <v>167</v>
      </c>
      <c r="AU1597" s="167" t="s">
        <v>85</v>
      </c>
      <c r="AV1597" s="13" t="s">
        <v>85</v>
      </c>
      <c r="AW1597" s="13" t="s">
        <v>32</v>
      </c>
      <c r="AX1597" s="13" t="s">
        <v>76</v>
      </c>
      <c r="AY1597" s="167" t="s">
        <v>159</v>
      </c>
    </row>
    <row r="1598" spans="2:51" s="13" customFormat="1" ht="11.25">
      <c r="B1598" s="165"/>
      <c r="D1598" s="166" t="s">
        <v>167</v>
      </c>
      <c r="E1598" s="167" t="s">
        <v>1</v>
      </c>
      <c r="F1598" s="168" t="s">
        <v>2639</v>
      </c>
      <c r="H1598" s="169">
        <v>24.3</v>
      </c>
      <c r="I1598" s="170"/>
      <c r="L1598" s="165"/>
      <c r="M1598" s="171"/>
      <c r="N1598" s="172"/>
      <c r="O1598" s="172"/>
      <c r="P1598" s="172"/>
      <c r="Q1598" s="172"/>
      <c r="R1598" s="172"/>
      <c r="S1598" s="172"/>
      <c r="T1598" s="173"/>
      <c r="AT1598" s="167" t="s">
        <v>167</v>
      </c>
      <c r="AU1598" s="167" t="s">
        <v>85</v>
      </c>
      <c r="AV1598" s="13" t="s">
        <v>85</v>
      </c>
      <c r="AW1598" s="13" t="s">
        <v>32</v>
      </c>
      <c r="AX1598" s="13" t="s">
        <v>76</v>
      </c>
      <c r="AY1598" s="167" t="s">
        <v>159</v>
      </c>
    </row>
    <row r="1599" spans="2:51" s="13" customFormat="1" ht="22.5">
      <c r="B1599" s="165"/>
      <c r="D1599" s="166" t="s">
        <v>167</v>
      </c>
      <c r="E1599" s="167" t="s">
        <v>1</v>
      </c>
      <c r="F1599" s="168" t="s">
        <v>2640</v>
      </c>
      <c r="H1599" s="169">
        <v>98.85</v>
      </c>
      <c r="I1599" s="170"/>
      <c r="L1599" s="165"/>
      <c r="M1599" s="171"/>
      <c r="N1599" s="172"/>
      <c r="O1599" s="172"/>
      <c r="P1599" s="172"/>
      <c r="Q1599" s="172"/>
      <c r="R1599" s="172"/>
      <c r="S1599" s="172"/>
      <c r="T1599" s="173"/>
      <c r="AT1599" s="167" t="s">
        <v>167</v>
      </c>
      <c r="AU1599" s="167" t="s">
        <v>85</v>
      </c>
      <c r="AV1599" s="13" t="s">
        <v>85</v>
      </c>
      <c r="AW1599" s="13" t="s">
        <v>32</v>
      </c>
      <c r="AX1599" s="13" t="s">
        <v>76</v>
      </c>
      <c r="AY1599" s="167" t="s">
        <v>159</v>
      </c>
    </row>
    <row r="1600" spans="2:51" s="13" customFormat="1" ht="11.25">
      <c r="B1600" s="165"/>
      <c r="D1600" s="166" t="s">
        <v>167</v>
      </c>
      <c r="E1600" s="167" t="s">
        <v>1</v>
      </c>
      <c r="F1600" s="168" t="s">
        <v>2630</v>
      </c>
      <c r="H1600" s="169">
        <v>80.2</v>
      </c>
      <c r="I1600" s="170"/>
      <c r="L1600" s="165"/>
      <c r="M1600" s="171"/>
      <c r="N1600" s="172"/>
      <c r="O1600" s="172"/>
      <c r="P1600" s="172"/>
      <c r="Q1600" s="172"/>
      <c r="R1600" s="172"/>
      <c r="S1600" s="172"/>
      <c r="T1600" s="173"/>
      <c r="AT1600" s="167" t="s">
        <v>167</v>
      </c>
      <c r="AU1600" s="167" t="s">
        <v>85</v>
      </c>
      <c r="AV1600" s="13" t="s">
        <v>85</v>
      </c>
      <c r="AW1600" s="13" t="s">
        <v>32</v>
      </c>
      <c r="AX1600" s="13" t="s">
        <v>76</v>
      </c>
      <c r="AY1600" s="167" t="s">
        <v>159</v>
      </c>
    </row>
    <row r="1601" spans="2:51" s="14" customFormat="1" ht="11.25">
      <c r="B1601" s="174"/>
      <c r="D1601" s="166" t="s">
        <v>167</v>
      </c>
      <c r="E1601" s="175" t="s">
        <v>1</v>
      </c>
      <c r="F1601" s="176" t="s">
        <v>227</v>
      </c>
      <c r="H1601" s="177">
        <v>503.1699999999999</v>
      </c>
      <c r="I1601" s="178"/>
      <c r="L1601" s="174"/>
      <c r="M1601" s="179"/>
      <c r="N1601" s="180"/>
      <c r="O1601" s="180"/>
      <c r="P1601" s="180"/>
      <c r="Q1601" s="180"/>
      <c r="R1601" s="180"/>
      <c r="S1601" s="180"/>
      <c r="T1601" s="181"/>
      <c r="AT1601" s="175" t="s">
        <v>167</v>
      </c>
      <c r="AU1601" s="175" t="s">
        <v>85</v>
      </c>
      <c r="AV1601" s="14" t="s">
        <v>165</v>
      </c>
      <c r="AW1601" s="14" t="s">
        <v>32</v>
      </c>
      <c r="AX1601" s="14" t="s">
        <v>83</v>
      </c>
      <c r="AY1601" s="175" t="s">
        <v>159</v>
      </c>
    </row>
    <row r="1602" spans="1:65" s="2" customFormat="1" ht="16.5" customHeight="1">
      <c r="A1602" s="33"/>
      <c r="B1602" s="150"/>
      <c r="C1602" s="191" t="s">
        <v>2641</v>
      </c>
      <c r="D1602" s="191" t="s">
        <v>581</v>
      </c>
      <c r="E1602" s="192" t="s">
        <v>2642</v>
      </c>
      <c r="F1602" s="193" t="s">
        <v>2643</v>
      </c>
      <c r="G1602" s="194" t="s">
        <v>164</v>
      </c>
      <c r="H1602" s="195">
        <v>396.393</v>
      </c>
      <c r="I1602" s="196"/>
      <c r="J1602" s="197">
        <f>ROUND(I1602*H1602,2)</f>
        <v>0</v>
      </c>
      <c r="K1602" s="198"/>
      <c r="L1602" s="199"/>
      <c r="M1602" s="200" t="s">
        <v>1</v>
      </c>
      <c r="N1602" s="201" t="s">
        <v>41</v>
      </c>
      <c r="O1602" s="59"/>
      <c r="P1602" s="161">
        <f>O1602*H1602</f>
        <v>0</v>
      </c>
      <c r="Q1602" s="161">
        <v>0.00264</v>
      </c>
      <c r="R1602" s="161">
        <f>Q1602*H1602</f>
        <v>1.0464775199999998</v>
      </c>
      <c r="S1602" s="161">
        <v>0</v>
      </c>
      <c r="T1602" s="162">
        <f>S1602*H1602</f>
        <v>0</v>
      </c>
      <c r="U1602" s="33"/>
      <c r="V1602" s="33"/>
      <c r="W1602" s="33"/>
      <c r="X1602" s="33"/>
      <c r="Y1602" s="33"/>
      <c r="Z1602" s="33"/>
      <c r="AA1602" s="33"/>
      <c r="AB1602" s="33"/>
      <c r="AC1602" s="33"/>
      <c r="AD1602" s="33"/>
      <c r="AE1602" s="33"/>
      <c r="AR1602" s="163" t="s">
        <v>327</v>
      </c>
      <c r="AT1602" s="163" t="s">
        <v>581</v>
      </c>
      <c r="AU1602" s="163" t="s">
        <v>85</v>
      </c>
      <c r="AY1602" s="18" t="s">
        <v>159</v>
      </c>
      <c r="BE1602" s="164">
        <f>IF(N1602="základní",J1602,0)</f>
        <v>0</v>
      </c>
      <c r="BF1602" s="164">
        <f>IF(N1602="snížená",J1602,0)</f>
        <v>0</v>
      </c>
      <c r="BG1602" s="164">
        <f>IF(N1602="zákl. přenesená",J1602,0)</f>
        <v>0</v>
      </c>
      <c r="BH1602" s="164">
        <f>IF(N1602="sníž. přenesená",J1602,0)</f>
        <v>0</v>
      </c>
      <c r="BI1602" s="164">
        <f>IF(N1602="nulová",J1602,0)</f>
        <v>0</v>
      </c>
      <c r="BJ1602" s="18" t="s">
        <v>83</v>
      </c>
      <c r="BK1602" s="164">
        <f>ROUND(I1602*H1602,2)</f>
        <v>0</v>
      </c>
      <c r="BL1602" s="18" t="s">
        <v>237</v>
      </c>
      <c r="BM1602" s="163" t="s">
        <v>2644</v>
      </c>
    </row>
    <row r="1603" spans="2:51" s="13" customFormat="1" ht="11.25">
      <c r="B1603" s="165"/>
      <c r="D1603" s="166" t="s">
        <v>167</v>
      </c>
      <c r="F1603" s="168" t="s">
        <v>2645</v>
      </c>
      <c r="H1603" s="169">
        <v>396.393</v>
      </c>
      <c r="I1603" s="170"/>
      <c r="L1603" s="165"/>
      <c r="M1603" s="171"/>
      <c r="N1603" s="172"/>
      <c r="O1603" s="172"/>
      <c r="P1603" s="172"/>
      <c r="Q1603" s="172"/>
      <c r="R1603" s="172"/>
      <c r="S1603" s="172"/>
      <c r="T1603" s="173"/>
      <c r="AT1603" s="167" t="s">
        <v>167</v>
      </c>
      <c r="AU1603" s="167" t="s">
        <v>85</v>
      </c>
      <c r="AV1603" s="13" t="s">
        <v>85</v>
      </c>
      <c r="AW1603" s="13" t="s">
        <v>3</v>
      </c>
      <c r="AX1603" s="13" t="s">
        <v>83</v>
      </c>
      <c r="AY1603" s="167" t="s">
        <v>159</v>
      </c>
    </row>
    <row r="1604" spans="1:65" s="2" customFormat="1" ht="16.5" customHeight="1">
      <c r="A1604" s="33"/>
      <c r="B1604" s="150"/>
      <c r="C1604" s="191" t="s">
        <v>2646</v>
      </c>
      <c r="D1604" s="191" t="s">
        <v>581</v>
      </c>
      <c r="E1604" s="192" t="s">
        <v>2647</v>
      </c>
      <c r="F1604" s="193" t="s">
        <v>2648</v>
      </c>
      <c r="G1604" s="194" t="s">
        <v>164</v>
      </c>
      <c r="H1604" s="195">
        <v>132.055</v>
      </c>
      <c r="I1604" s="196"/>
      <c r="J1604" s="197">
        <f>ROUND(I1604*H1604,2)</f>
        <v>0</v>
      </c>
      <c r="K1604" s="198"/>
      <c r="L1604" s="199"/>
      <c r="M1604" s="200" t="s">
        <v>1</v>
      </c>
      <c r="N1604" s="201" t="s">
        <v>41</v>
      </c>
      <c r="O1604" s="59"/>
      <c r="P1604" s="161">
        <f>O1604*H1604</f>
        <v>0</v>
      </c>
      <c r="Q1604" s="161">
        <v>0.003</v>
      </c>
      <c r="R1604" s="161">
        <f>Q1604*H1604</f>
        <v>0.39616500000000004</v>
      </c>
      <c r="S1604" s="161">
        <v>0</v>
      </c>
      <c r="T1604" s="162">
        <f>S1604*H1604</f>
        <v>0</v>
      </c>
      <c r="U1604" s="33"/>
      <c r="V1604" s="33"/>
      <c r="W1604" s="33"/>
      <c r="X1604" s="33"/>
      <c r="Y1604" s="33"/>
      <c r="Z1604" s="33"/>
      <c r="AA1604" s="33"/>
      <c r="AB1604" s="33"/>
      <c r="AC1604" s="33"/>
      <c r="AD1604" s="33"/>
      <c r="AE1604" s="33"/>
      <c r="AR1604" s="163" t="s">
        <v>327</v>
      </c>
      <c r="AT1604" s="163" t="s">
        <v>581</v>
      </c>
      <c r="AU1604" s="163" t="s">
        <v>85</v>
      </c>
      <c r="AY1604" s="18" t="s">
        <v>159</v>
      </c>
      <c r="BE1604" s="164">
        <f>IF(N1604="základní",J1604,0)</f>
        <v>0</v>
      </c>
      <c r="BF1604" s="164">
        <f>IF(N1604="snížená",J1604,0)</f>
        <v>0</v>
      </c>
      <c r="BG1604" s="164">
        <f>IF(N1604="zákl. přenesená",J1604,0)</f>
        <v>0</v>
      </c>
      <c r="BH1604" s="164">
        <f>IF(N1604="sníž. přenesená",J1604,0)</f>
        <v>0</v>
      </c>
      <c r="BI1604" s="164">
        <f>IF(N1604="nulová",J1604,0)</f>
        <v>0</v>
      </c>
      <c r="BJ1604" s="18" t="s">
        <v>83</v>
      </c>
      <c r="BK1604" s="164">
        <f>ROUND(I1604*H1604,2)</f>
        <v>0</v>
      </c>
      <c r="BL1604" s="18" t="s">
        <v>237</v>
      </c>
      <c r="BM1604" s="163" t="s">
        <v>2649</v>
      </c>
    </row>
    <row r="1605" spans="2:51" s="13" customFormat="1" ht="11.25">
      <c r="B1605" s="165"/>
      <c r="D1605" s="166" t="s">
        <v>167</v>
      </c>
      <c r="E1605" s="167" t="s">
        <v>1</v>
      </c>
      <c r="F1605" s="168" t="s">
        <v>2650</v>
      </c>
      <c r="H1605" s="169">
        <v>120.05</v>
      </c>
      <c r="I1605" s="170"/>
      <c r="L1605" s="165"/>
      <c r="M1605" s="171"/>
      <c r="N1605" s="172"/>
      <c r="O1605" s="172"/>
      <c r="P1605" s="172"/>
      <c r="Q1605" s="172"/>
      <c r="R1605" s="172"/>
      <c r="S1605" s="172"/>
      <c r="T1605" s="173"/>
      <c r="AT1605" s="167" t="s">
        <v>167</v>
      </c>
      <c r="AU1605" s="167" t="s">
        <v>85</v>
      </c>
      <c r="AV1605" s="13" t="s">
        <v>85</v>
      </c>
      <c r="AW1605" s="13" t="s">
        <v>32</v>
      </c>
      <c r="AX1605" s="13" t="s">
        <v>76</v>
      </c>
      <c r="AY1605" s="167" t="s">
        <v>159</v>
      </c>
    </row>
    <row r="1606" spans="2:51" s="14" customFormat="1" ht="11.25">
      <c r="B1606" s="174"/>
      <c r="D1606" s="166" t="s">
        <v>167</v>
      </c>
      <c r="E1606" s="175" t="s">
        <v>1</v>
      </c>
      <c r="F1606" s="176" t="s">
        <v>227</v>
      </c>
      <c r="H1606" s="177">
        <v>120.05</v>
      </c>
      <c r="I1606" s="178"/>
      <c r="L1606" s="174"/>
      <c r="M1606" s="179"/>
      <c r="N1606" s="180"/>
      <c r="O1606" s="180"/>
      <c r="P1606" s="180"/>
      <c r="Q1606" s="180"/>
      <c r="R1606" s="180"/>
      <c r="S1606" s="180"/>
      <c r="T1606" s="181"/>
      <c r="AT1606" s="175" t="s">
        <v>167</v>
      </c>
      <c r="AU1606" s="175" t="s">
        <v>85</v>
      </c>
      <c r="AV1606" s="14" t="s">
        <v>165</v>
      </c>
      <c r="AW1606" s="14" t="s">
        <v>32</v>
      </c>
      <c r="AX1606" s="14" t="s">
        <v>83</v>
      </c>
      <c r="AY1606" s="175" t="s">
        <v>159</v>
      </c>
    </row>
    <row r="1607" spans="2:51" s="13" customFormat="1" ht="11.25">
      <c r="B1607" s="165"/>
      <c r="D1607" s="166" t="s">
        <v>167</v>
      </c>
      <c r="F1607" s="168" t="s">
        <v>2651</v>
      </c>
      <c r="H1607" s="169">
        <v>132.055</v>
      </c>
      <c r="I1607" s="170"/>
      <c r="L1607" s="165"/>
      <c r="M1607" s="171"/>
      <c r="N1607" s="172"/>
      <c r="O1607" s="172"/>
      <c r="P1607" s="172"/>
      <c r="Q1607" s="172"/>
      <c r="R1607" s="172"/>
      <c r="S1607" s="172"/>
      <c r="T1607" s="173"/>
      <c r="AT1607" s="167" t="s">
        <v>167</v>
      </c>
      <c r="AU1607" s="167" t="s">
        <v>85</v>
      </c>
      <c r="AV1607" s="13" t="s">
        <v>85</v>
      </c>
      <c r="AW1607" s="13" t="s">
        <v>3</v>
      </c>
      <c r="AX1607" s="13" t="s">
        <v>83</v>
      </c>
      <c r="AY1607" s="167" t="s">
        <v>159</v>
      </c>
    </row>
    <row r="1608" spans="1:65" s="2" customFormat="1" ht="16.5" customHeight="1">
      <c r="A1608" s="33"/>
      <c r="B1608" s="150"/>
      <c r="C1608" s="151" t="s">
        <v>2652</v>
      </c>
      <c r="D1608" s="151" t="s">
        <v>161</v>
      </c>
      <c r="E1608" s="152" t="s">
        <v>2653</v>
      </c>
      <c r="F1608" s="153" t="s">
        <v>2654</v>
      </c>
      <c r="G1608" s="154" t="s">
        <v>190</v>
      </c>
      <c r="H1608" s="155">
        <v>385.665</v>
      </c>
      <c r="I1608" s="156"/>
      <c r="J1608" s="157">
        <f>ROUND(I1608*H1608,2)</f>
        <v>0</v>
      </c>
      <c r="K1608" s="158"/>
      <c r="L1608" s="34"/>
      <c r="M1608" s="159" t="s">
        <v>1</v>
      </c>
      <c r="N1608" s="160" t="s">
        <v>41</v>
      </c>
      <c r="O1608" s="59"/>
      <c r="P1608" s="161">
        <f>O1608*H1608</f>
        <v>0</v>
      </c>
      <c r="Q1608" s="161">
        <v>1E-05</v>
      </c>
      <c r="R1608" s="161">
        <f>Q1608*H1608</f>
        <v>0.0038566500000000005</v>
      </c>
      <c r="S1608" s="161">
        <v>0</v>
      </c>
      <c r="T1608" s="162">
        <f>S1608*H1608</f>
        <v>0</v>
      </c>
      <c r="U1608" s="33"/>
      <c r="V1608" s="33"/>
      <c r="W1608" s="33"/>
      <c r="X1608" s="33"/>
      <c r="Y1608" s="33"/>
      <c r="Z1608" s="33"/>
      <c r="AA1608" s="33"/>
      <c r="AB1608" s="33"/>
      <c r="AC1608" s="33"/>
      <c r="AD1608" s="33"/>
      <c r="AE1608" s="33"/>
      <c r="AR1608" s="163" t="s">
        <v>237</v>
      </c>
      <c r="AT1608" s="163" t="s">
        <v>161</v>
      </c>
      <c r="AU1608" s="163" t="s">
        <v>85</v>
      </c>
      <c r="AY1608" s="18" t="s">
        <v>159</v>
      </c>
      <c r="BE1608" s="164">
        <f>IF(N1608="základní",J1608,0)</f>
        <v>0</v>
      </c>
      <c r="BF1608" s="164">
        <f>IF(N1608="snížená",J1608,0)</f>
        <v>0</v>
      </c>
      <c r="BG1608" s="164">
        <f>IF(N1608="zákl. přenesená",J1608,0)</f>
        <v>0</v>
      </c>
      <c r="BH1608" s="164">
        <f>IF(N1608="sníž. přenesená",J1608,0)</f>
        <v>0</v>
      </c>
      <c r="BI1608" s="164">
        <f>IF(N1608="nulová",J1608,0)</f>
        <v>0</v>
      </c>
      <c r="BJ1608" s="18" t="s">
        <v>83</v>
      </c>
      <c r="BK1608" s="164">
        <f>ROUND(I1608*H1608,2)</f>
        <v>0</v>
      </c>
      <c r="BL1608" s="18" t="s">
        <v>237</v>
      </c>
      <c r="BM1608" s="163" t="s">
        <v>2655</v>
      </c>
    </row>
    <row r="1609" spans="2:51" s="13" customFormat="1" ht="11.25">
      <c r="B1609" s="165"/>
      <c r="D1609" s="166" t="s">
        <v>167</v>
      </c>
      <c r="E1609" s="167" t="s">
        <v>1</v>
      </c>
      <c r="F1609" s="168" t="s">
        <v>2656</v>
      </c>
      <c r="H1609" s="169">
        <v>42.9</v>
      </c>
      <c r="I1609" s="170"/>
      <c r="L1609" s="165"/>
      <c r="M1609" s="171"/>
      <c r="N1609" s="172"/>
      <c r="O1609" s="172"/>
      <c r="P1609" s="172"/>
      <c r="Q1609" s="172"/>
      <c r="R1609" s="172"/>
      <c r="S1609" s="172"/>
      <c r="T1609" s="173"/>
      <c r="AT1609" s="167" t="s">
        <v>167</v>
      </c>
      <c r="AU1609" s="167" t="s">
        <v>85</v>
      </c>
      <c r="AV1609" s="13" t="s">
        <v>85</v>
      </c>
      <c r="AW1609" s="13" t="s">
        <v>32</v>
      </c>
      <c r="AX1609" s="13" t="s">
        <v>76</v>
      </c>
      <c r="AY1609" s="167" t="s">
        <v>159</v>
      </c>
    </row>
    <row r="1610" spans="2:51" s="13" customFormat="1" ht="11.25">
      <c r="B1610" s="165"/>
      <c r="D1610" s="166" t="s">
        <v>167</v>
      </c>
      <c r="E1610" s="167" t="s">
        <v>1</v>
      </c>
      <c r="F1610" s="168" t="s">
        <v>1587</v>
      </c>
      <c r="H1610" s="169">
        <v>28.2</v>
      </c>
      <c r="I1610" s="170"/>
      <c r="L1610" s="165"/>
      <c r="M1610" s="171"/>
      <c r="N1610" s="172"/>
      <c r="O1610" s="172"/>
      <c r="P1610" s="172"/>
      <c r="Q1610" s="172"/>
      <c r="R1610" s="172"/>
      <c r="S1610" s="172"/>
      <c r="T1610" s="173"/>
      <c r="AT1610" s="167" t="s">
        <v>167</v>
      </c>
      <c r="AU1610" s="167" t="s">
        <v>85</v>
      </c>
      <c r="AV1610" s="13" t="s">
        <v>85</v>
      </c>
      <c r="AW1610" s="13" t="s">
        <v>32</v>
      </c>
      <c r="AX1610" s="13" t="s">
        <v>76</v>
      </c>
      <c r="AY1610" s="167" t="s">
        <v>159</v>
      </c>
    </row>
    <row r="1611" spans="2:51" s="13" customFormat="1" ht="11.25">
      <c r="B1611" s="165"/>
      <c r="D1611" s="166" t="s">
        <v>167</v>
      </c>
      <c r="E1611" s="167" t="s">
        <v>1</v>
      </c>
      <c r="F1611" s="168" t="s">
        <v>2657</v>
      </c>
      <c r="H1611" s="169">
        <v>35.73</v>
      </c>
      <c r="I1611" s="170"/>
      <c r="L1611" s="165"/>
      <c r="M1611" s="171"/>
      <c r="N1611" s="172"/>
      <c r="O1611" s="172"/>
      <c r="P1611" s="172"/>
      <c r="Q1611" s="172"/>
      <c r="R1611" s="172"/>
      <c r="S1611" s="172"/>
      <c r="T1611" s="173"/>
      <c r="AT1611" s="167" t="s">
        <v>167</v>
      </c>
      <c r="AU1611" s="167" t="s">
        <v>85</v>
      </c>
      <c r="AV1611" s="13" t="s">
        <v>85</v>
      </c>
      <c r="AW1611" s="13" t="s">
        <v>32</v>
      </c>
      <c r="AX1611" s="13" t="s">
        <v>76</v>
      </c>
      <c r="AY1611" s="167" t="s">
        <v>159</v>
      </c>
    </row>
    <row r="1612" spans="2:51" s="13" customFormat="1" ht="11.25">
      <c r="B1612" s="165"/>
      <c r="D1612" s="166" t="s">
        <v>167</v>
      </c>
      <c r="E1612" s="167" t="s">
        <v>1</v>
      </c>
      <c r="F1612" s="168" t="s">
        <v>2658</v>
      </c>
      <c r="H1612" s="169">
        <v>24.3</v>
      </c>
      <c r="I1612" s="170"/>
      <c r="L1612" s="165"/>
      <c r="M1612" s="171"/>
      <c r="N1612" s="172"/>
      <c r="O1612" s="172"/>
      <c r="P1612" s="172"/>
      <c r="Q1612" s="172"/>
      <c r="R1612" s="172"/>
      <c r="S1612" s="172"/>
      <c r="T1612" s="173"/>
      <c r="AT1612" s="167" t="s">
        <v>167</v>
      </c>
      <c r="AU1612" s="167" t="s">
        <v>85</v>
      </c>
      <c r="AV1612" s="13" t="s">
        <v>85</v>
      </c>
      <c r="AW1612" s="13" t="s">
        <v>32</v>
      </c>
      <c r="AX1612" s="13" t="s">
        <v>76</v>
      </c>
      <c r="AY1612" s="167" t="s">
        <v>159</v>
      </c>
    </row>
    <row r="1613" spans="2:51" s="13" customFormat="1" ht="22.5">
      <c r="B1613" s="165"/>
      <c r="D1613" s="166" t="s">
        <v>167</v>
      </c>
      <c r="E1613" s="167" t="s">
        <v>1</v>
      </c>
      <c r="F1613" s="168" t="s">
        <v>2659</v>
      </c>
      <c r="H1613" s="169">
        <v>15.975</v>
      </c>
      <c r="I1613" s="170"/>
      <c r="L1613" s="165"/>
      <c r="M1613" s="171"/>
      <c r="N1613" s="172"/>
      <c r="O1613" s="172"/>
      <c r="P1613" s="172"/>
      <c r="Q1613" s="172"/>
      <c r="R1613" s="172"/>
      <c r="S1613" s="172"/>
      <c r="T1613" s="173"/>
      <c r="AT1613" s="167" t="s">
        <v>167</v>
      </c>
      <c r="AU1613" s="167" t="s">
        <v>85</v>
      </c>
      <c r="AV1613" s="13" t="s">
        <v>85</v>
      </c>
      <c r="AW1613" s="13" t="s">
        <v>32</v>
      </c>
      <c r="AX1613" s="13" t="s">
        <v>76</v>
      </c>
      <c r="AY1613" s="167" t="s">
        <v>159</v>
      </c>
    </row>
    <row r="1614" spans="2:51" s="13" customFormat="1" ht="11.25">
      <c r="B1614" s="165"/>
      <c r="D1614" s="166" t="s">
        <v>167</v>
      </c>
      <c r="E1614" s="167" t="s">
        <v>1</v>
      </c>
      <c r="F1614" s="168" t="s">
        <v>1589</v>
      </c>
      <c r="H1614" s="169">
        <v>29.64</v>
      </c>
      <c r="I1614" s="170"/>
      <c r="L1614" s="165"/>
      <c r="M1614" s="171"/>
      <c r="N1614" s="172"/>
      <c r="O1614" s="172"/>
      <c r="P1614" s="172"/>
      <c r="Q1614" s="172"/>
      <c r="R1614" s="172"/>
      <c r="S1614" s="172"/>
      <c r="T1614" s="173"/>
      <c r="AT1614" s="167" t="s">
        <v>167</v>
      </c>
      <c r="AU1614" s="167" t="s">
        <v>85</v>
      </c>
      <c r="AV1614" s="13" t="s">
        <v>85</v>
      </c>
      <c r="AW1614" s="13" t="s">
        <v>32</v>
      </c>
      <c r="AX1614" s="13" t="s">
        <v>76</v>
      </c>
      <c r="AY1614" s="167" t="s">
        <v>159</v>
      </c>
    </row>
    <row r="1615" spans="2:51" s="13" customFormat="1" ht="11.25">
      <c r="B1615" s="165"/>
      <c r="D1615" s="166" t="s">
        <v>167</v>
      </c>
      <c r="E1615" s="167" t="s">
        <v>1</v>
      </c>
      <c r="F1615" s="168" t="s">
        <v>2660</v>
      </c>
      <c r="H1615" s="169">
        <v>25.31</v>
      </c>
      <c r="I1615" s="170"/>
      <c r="L1615" s="165"/>
      <c r="M1615" s="171"/>
      <c r="N1615" s="172"/>
      <c r="O1615" s="172"/>
      <c r="P1615" s="172"/>
      <c r="Q1615" s="172"/>
      <c r="R1615" s="172"/>
      <c r="S1615" s="172"/>
      <c r="T1615" s="173"/>
      <c r="AT1615" s="167" t="s">
        <v>167</v>
      </c>
      <c r="AU1615" s="167" t="s">
        <v>85</v>
      </c>
      <c r="AV1615" s="13" t="s">
        <v>85</v>
      </c>
      <c r="AW1615" s="13" t="s">
        <v>32</v>
      </c>
      <c r="AX1615" s="13" t="s">
        <v>76</v>
      </c>
      <c r="AY1615" s="167" t="s">
        <v>159</v>
      </c>
    </row>
    <row r="1616" spans="2:51" s="13" customFormat="1" ht="22.5">
      <c r="B1616" s="165"/>
      <c r="D1616" s="166" t="s">
        <v>167</v>
      </c>
      <c r="E1616" s="167" t="s">
        <v>1</v>
      </c>
      <c r="F1616" s="168" t="s">
        <v>2661</v>
      </c>
      <c r="H1616" s="169">
        <v>118.1</v>
      </c>
      <c r="I1616" s="170"/>
      <c r="L1616" s="165"/>
      <c r="M1616" s="171"/>
      <c r="N1616" s="172"/>
      <c r="O1616" s="172"/>
      <c r="P1616" s="172"/>
      <c r="Q1616" s="172"/>
      <c r="R1616" s="172"/>
      <c r="S1616" s="172"/>
      <c r="T1616" s="173"/>
      <c r="AT1616" s="167" t="s">
        <v>167</v>
      </c>
      <c r="AU1616" s="167" t="s">
        <v>85</v>
      </c>
      <c r="AV1616" s="13" t="s">
        <v>85</v>
      </c>
      <c r="AW1616" s="13" t="s">
        <v>32</v>
      </c>
      <c r="AX1616" s="13" t="s">
        <v>76</v>
      </c>
      <c r="AY1616" s="167" t="s">
        <v>159</v>
      </c>
    </row>
    <row r="1617" spans="2:51" s="13" customFormat="1" ht="11.25">
      <c r="B1617" s="165"/>
      <c r="D1617" s="166" t="s">
        <v>167</v>
      </c>
      <c r="E1617" s="167" t="s">
        <v>1</v>
      </c>
      <c r="F1617" s="168" t="s">
        <v>2662</v>
      </c>
      <c r="H1617" s="169">
        <v>65.51</v>
      </c>
      <c r="I1617" s="170"/>
      <c r="L1617" s="165"/>
      <c r="M1617" s="171"/>
      <c r="N1617" s="172"/>
      <c r="O1617" s="172"/>
      <c r="P1617" s="172"/>
      <c r="Q1617" s="172"/>
      <c r="R1617" s="172"/>
      <c r="S1617" s="172"/>
      <c r="T1617" s="173"/>
      <c r="AT1617" s="167" t="s">
        <v>167</v>
      </c>
      <c r="AU1617" s="167" t="s">
        <v>85</v>
      </c>
      <c r="AV1617" s="13" t="s">
        <v>85</v>
      </c>
      <c r="AW1617" s="13" t="s">
        <v>32</v>
      </c>
      <c r="AX1617" s="13" t="s">
        <v>76</v>
      </c>
      <c r="AY1617" s="167" t="s">
        <v>159</v>
      </c>
    </row>
    <row r="1618" spans="2:51" s="14" customFormat="1" ht="11.25">
      <c r="B1618" s="174"/>
      <c r="D1618" s="166" t="s">
        <v>167</v>
      </c>
      <c r="E1618" s="175" t="s">
        <v>1</v>
      </c>
      <c r="F1618" s="176" t="s">
        <v>227</v>
      </c>
      <c r="H1618" s="177">
        <v>385.66499999999996</v>
      </c>
      <c r="I1618" s="178"/>
      <c r="L1618" s="174"/>
      <c r="M1618" s="179"/>
      <c r="N1618" s="180"/>
      <c r="O1618" s="180"/>
      <c r="P1618" s="180"/>
      <c r="Q1618" s="180"/>
      <c r="R1618" s="180"/>
      <c r="S1618" s="180"/>
      <c r="T1618" s="181"/>
      <c r="AT1618" s="175" t="s">
        <v>167</v>
      </c>
      <c r="AU1618" s="175" t="s">
        <v>85</v>
      </c>
      <c r="AV1618" s="14" t="s">
        <v>165</v>
      </c>
      <c r="AW1618" s="14" t="s">
        <v>32</v>
      </c>
      <c r="AX1618" s="14" t="s">
        <v>83</v>
      </c>
      <c r="AY1618" s="175" t="s">
        <v>159</v>
      </c>
    </row>
    <row r="1619" spans="1:65" s="2" customFormat="1" ht="16.5" customHeight="1">
      <c r="A1619" s="33"/>
      <c r="B1619" s="150"/>
      <c r="C1619" s="191" t="s">
        <v>2663</v>
      </c>
      <c r="D1619" s="191" t="s">
        <v>581</v>
      </c>
      <c r="E1619" s="192" t="s">
        <v>2664</v>
      </c>
      <c r="F1619" s="193" t="s">
        <v>2665</v>
      </c>
      <c r="G1619" s="194" t="s">
        <v>190</v>
      </c>
      <c r="H1619" s="195">
        <v>393.378</v>
      </c>
      <c r="I1619" s="196"/>
      <c r="J1619" s="197">
        <f>ROUND(I1619*H1619,2)</f>
        <v>0</v>
      </c>
      <c r="K1619" s="198"/>
      <c r="L1619" s="199"/>
      <c r="M1619" s="200" t="s">
        <v>1</v>
      </c>
      <c r="N1619" s="201" t="s">
        <v>41</v>
      </c>
      <c r="O1619" s="59"/>
      <c r="P1619" s="161">
        <f>O1619*H1619</f>
        <v>0</v>
      </c>
      <c r="Q1619" s="161">
        <v>0.00035</v>
      </c>
      <c r="R1619" s="161">
        <f>Q1619*H1619</f>
        <v>0.1376823</v>
      </c>
      <c r="S1619" s="161">
        <v>0</v>
      </c>
      <c r="T1619" s="162">
        <f>S1619*H1619</f>
        <v>0</v>
      </c>
      <c r="U1619" s="33"/>
      <c r="V1619" s="33"/>
      <c r="W1619" s="33"/>
      <c r="X1619" s="33"/>
      <c r="Y1619" s="33"/>
      <c r="Z1619" s="33"/>
      <c r="AA1619" s="33"/>
      <c r="AB1619" s="33"/>
      <c r="AC1619" s="33"/>
      <c r="AD1619" s="33"/>
      <c r="AE1619" s="33"/>
      <c r="AR1619" s="163" t="s">
        <v>327</v>
      </c>
      <c r="AT1619" s="163" t="s">
        <v>581</v>
      </c>
      <c r="AU1619" s="163" t="s">
        <v>85</v>
      </c>
      <c r="AY1619" s="18" t="s">
        <v>159</v>
      </c>
      <c r="BE1619" s="164">
        <f>IF(N1619="základní",J1619,0)</f>
        <v>0</v>
      </c>
      <c r="BF1619" s="164">
        <f>IF(N1619="snížená",J1619,0)</f>
        <v>0</v>
      </c>
      <c r="BG1619" s="164">
        <f>IF(N1619="zákl. přenesená",J1619,0)</f>
        <v>0</v>
      </c>
      <c r="BH1619" s="164">
        <f>IF(N1619="sníž. přenesená",J1619,0)</f>
        <v>0</v>
      </c>
      <c r="BI1619" s="164">
        <f>IF(N1619="nulová",J1619,0)</f>
        <v>0</v>
      </c>
      <c r="BJ1619" s="18" t="s">
        <v>83</v>
      </c>
      <c r="BK1619" s="164">
        <f>ROUND(I1619*H1619,2)</f>
        <v>0</v>
      </c>
      <c r="BL1619" s="18" t="s">
        <v>237</v>
      </c>
      <c r="BM1619" s="163" t="s">
        <v>2666</v>
      </c>
    </row>
    <row r="1620" spans="2:51" s="13" customFormat="1" ht="11.25">
      <c r="B1620" s="165"/>
      <c r="D1620" s="166" t="s">
        <v>167</v>
      </c>
      <c r="F1620" s="168" t="s">
        <v>2667</v>
      </c>
      <c r="H1620" s="169">
        <v>393.378</v>
      </c>
      <c r="I1620" s="170"/>
      <c r="L1620" s="165"/>
      <c r="M1620" s="171"/>
      <c r="N1620" s="172"/>
      <c r="O1620" s="172"/>
      <c r="P1620" s="172"/>
      <c r="Q1620" s="172"/>
      <c r="R1620" s="172"/>
      <c r="S1620" s="172"/>
      <c r="T1620" s="173"/>
      <c r="AT1620" s="167" t="s">
        <v>167</v>
      </c>
      <c r="AU1620" s="167" t="s">
        <v>85</v>
      </c>
      <c r="AV1620" s="13" t="s">
        <v>85</v>
      </c>
      <c r="AW1620" s="13" t="s">
        <v>3</v>
      </c>
      <c r="AX1620" s="13" t="s">
        <v>83</v>
      </c>
      <c r="AY1620" s="167" t="s">
        <v>159</v>
      </c>
    </row>
    <row r="1621" spans="1:65" s="2" customFormat="1" ht="16.5" customHeight="1">
      <c r="A1621" s="33"/>
      <c r="B1621" s="150"/>
      <c r="C1621" s="151" t="s">
        <v>2668</v>
      </c>
      <c r="D1621" s="151" t="s">
        <v>161</v>
      </c>
      <c r="E1621" s="152" t="s">
        <v>2669</v>
      </c>
      <c r="F1621" s="153" t="s">
        <v>2670</v>
      </c>
      <c r="G1621" s="154" t="s">
        <v>190</v>
      </c>
      <c r="H1621" s="155">
        <v>385.665</v>
      </c>
      <c r="I1621" s="156"/>
      <c r="J1621" s="157">
        <f>ROUND(I1621*H1621,2)</f>
        <v>0</v>
      </c>
      <c r="K1621" s="158"/>
      <c r="L1621" s="34"/>
      <c r="M1621" s="159" t="s">
        <v>1</v>
      </c>
      <c r="N1621" s="160" t="s">
        <v>41</v>
      </c>
      <c r="O1621" s="59"/>
      <c r="P1621" s="161">
        <f>O1621*H1621</f>
        <v>0</v>
      </c>
      <c r="Q1621" s="161">
        <v>1E-05</v>
      </c>
      <c r="R1621" s="161">
        <f>Q1621*H1621</f>
        <v>0.0038566500000000005</v>
      </c>
      <c r="S1621" s="161">
        <v>0</v>
      </c>
      <c r="T1621" s="162">
        <f>S1621*H1621</f>
        <v>0</v>
      </c>
      <c r="U1621" s="33"/>
      <c r="V1621" s="33"/>
      <c r="W1621" s="33"/>
      <c r="X1621" s="33"/>
      <c r="Y1621" s="33"/>
      <c r="Z1621" s="33"/>
      <c r="AA1621" s="33"/>
      <c r="AB1621" s="33"/>
      <c r="AC1621" s="33"/>
      <c r="AD1621" s="33"/>
      <c r="AE1621" s="33"/>
      <c r="AR1621" s="163" t="s">
        <v>237</v>
      </c>
      <c r="AT1621" s="163" t="s">
        <v>161</v>
      </c>
      <c r="AU1621" s="163" t="s">
        <v>85</v>
      </c>
      <c r="AY1621" s="18" t="s">
        <v>159</v>
      </c>
      <c r="BE1621" s="164">
        <f>IF(N1621="základní",J1621,0)</f>
        <v>0</v>
      </c>
      <c r="BF1621" s="164">
        <f>IF(N1621="snížená",J1621,0)</f>
        <v>0</v>
      </c>
      <c r="BG1621" s="164">
        <f>IF(N1621="zákl. přenesená",J1621,0)</f>
        <v>0</v>
      </c>
      <c r="BH1621" s="164">
        <f>IF(N1621="sníž. přenesená",J1621,0)</f>
        <v>0</v>
      </c>
      <c r="BI1621" s="164">
        <f>IF(N1621="nulová",J1621,0)</f>
        <v>0</v>
      </c>
      <c r="BJ1621" s="18" t="s">
        <v>83</v>
      </c>
      <c r="BK1621" s="164">
        <f>ROUND(I1621*H1621,2)</f>
        <v>0</v>
      </c>
      <c r="BL1621" s="18" t="s">
        <v>237</v>
      </c>
      <c r="BM1621" s="163" t="s">
        <v>2671</v>
      </c>
    </row>
    <row r="1622" spans="1:65" s="2" customFormat="1" ht="16.5" customHeight="1">
      <c r="A1622" s="33"/>
      <c r="B1622" s="150"/>
      <c r="C1622" s="191" t="s">
        <v>2672</v>
      </c>
      <c r="D1622" s="191" t="s">
        <v>581</v>
      </c>
      <c r="E1622" s="192" t="s">
        <v>2664</v>
      </c>
      <c r="F1622" s="193" t="s">
        <v>2665</v>
      </c>
      <c r="G1622" s="194" t="s">
        <v>190</v>
      </c>
      <c r="H1622" s="195">
        <v>397.235</v>
      </c>
      <c r="I1622" s="196"/>
      <c r="J1622" s="197">
        <f>ROUND(I1622*H1622,2)</f>
        <v>0</v>
      </c>
      <c r="K1622" s="198"/>
      <c r="L1622" s="199"/>
      <c r="M1622" s="200" t="s">
        <v>1</v>
      </c>
      <c r="N1622" s="201" t="s">
        <v>41</v>
      </c>
      <c r="O1622" s="59"/>
      <c r="P1622" s="161">
        <f>O1622*H1622</f>
        <v>0</v>
      </c>
      <c r="Q1622" s="161">
        <v>0.00035</v>
      </c>
      <c r="R1622" s="161">
        <f>Q1622*H1622</f>
        <v>0.13903225</v>
      </c>
      <c r="S1622" s="161">
        <v>0</v>
      </c>
      <c r="T1622" s="162">
        <f>S1622*H1622</f>
        <v>0</v>
      </c>
      <c r="U1622" s="33"/>
      <c r="V1622" s="33"/>
      <c r="W1622" s="33"/>
      <c r="X1622" s="33"/>
      <c r="Y1622" s="33"/>
      <c r="Z1622" s="33"/>
      <c r="AA1622" s="33"/>
      <c r="AB1622" s="33"/>
      <c r="AC1622" s="33"/>
      <c r="AD1622" s="33"/>
      <c r="AE1622" s="33"/>
      <c r="AR1622" s="163" t="s">
        <v>327</v>
      </c>
      <c r="AT1622" s="163" t="s">
        <v>581</v>
      </c>
      <c r="AU1622" s="163" t="s">
        <v>85</v>
      </c>
      <c r="AY1622" s="18" t="s">
        <v>159</v>
      </c>
      <c r="BE1622" s="164">
        <f>IF(N1622="základní",J1622,0)</f>
        <v>0</v>
      </c>
      <c r="BF1622" s="164">
        <f>IF(N1622="snížená",J1622,0)</f>
        <v>0</v>
      </c>
      <c r="BG1622" s="164">
        <f>IF(N1622="zákl. přenesená",J1622,0)</f>
        <v>0</v>
      </c>
      <c r="BH1622" s="164">
        <f>IF(N1622="sníž. přenesená",J1622,0)</f>
        <v>0</v>
      </c>
      <c r="BI1622" s="164">
        <f>IF(N1622="nulová",J1622,0)</f>
        <v>0</v>
      </c>
      <c r="BJ1622" s="18" t="s">
        <v>83</v>
      </c>
      <c r="BK1622" s="164">
        <f>ROUND(I1622*H1622,2)</f>
        <v>0</v>
      </c>
      <c r="BL1622" s="18" t="s">
        <v>237</v>
      </c>
      <c r="BM1622" s="163" t="s">
        <v>2673</v>
      </c>
    </row>
    <row r="1623" spans="2:51" s="13" customFormat="1" ht="11.25">
      <c r="B1623" s="165"/>
      <c r="D1623" s="166" t="s">
        <v>167</v>
      </c>
      <c r="F1623" s="168" t="s">
        <v>2674</v>
      </c>
      <c r="H1623" s="169">
        <v>397.235</v>
      </c>
      <c r="I1623" s="170"/>
      <c r="L1623" s="165"/>
      <c r="M1623" s="171"/>
      <c r="N1623" s="172"/>
      <c r="O1623" s="172"/>
      <c r="P1623" s="172"/>
      <c r="Q1623" s="172"/>
      <c r="R1623" s="172"/>
      <c r="S1623" s="172"/>
      <c r="T1623" s="173"/>
      <c r="AT1623" s="167" t="s">
        <v>167</v>
      </c>
      <c r="AU1623" s="167" t="s">
        <v>85</v>
      </c>
      <c r="AV1623" s="13" t="s">
        <v>85</v>
      </c>
      <c r="AW1623" s="13" t="s">
        <v>3</v>
      </c>
      <c r="AX1623" s="13" t="s">
        <v>83</v>
      </c>
      <c r="AY1623" s="167" t="s">
        <v>159</v>
      </c>
    </row>
    <row r="1624" spans="1:65" s="2" customFormat="1" ht="16.5" customHeight="1">
      <c r="A1624" s="33"/>
      <c r="B1624" s="150"/>
      <c r="C1624" s="151" t="s">
        <v>2675</v>
      </c>
      <c r="D1624" s="151" t="s">
        <v>161</v>
      </c>
      <c r="E1624" s="152" t="s">
        <v>2676</v>
      </c>
      <c r="F1624" s="153" t="s">
        <v>2677</v>
      </c>
      <c r="G1624" s="154" t="s">
        <v>190</v>
      </c>
      <c r="H1624" s="155">
        <v>385.665</v>
      </c>
      <c r="I1624" s="156"/>
      <c r="J1624" s="157">
        <f>ROUND(I1624*H1624,2)</f>
        <v>0</v>
      </c>
      <c r="K1624" s="158"/>
      <c r="L1624" s="34"/>
      <c r="M1624" s="159" t="s">
        <v>1</v>
      </c>
      <c r="N1624" s="160" t="s">
        <v>41</v>
      </c>
      <c r="O1624" s="59"/>
      <c r="P1624" s="161">
        <f>O1624*H1624</f>
        <v>0</v>
      </c>
      <c r="Q1624" s="161">
        <v>0</v>
      </c>
      <c r="R1624" s="161">
        <f>Q1624*H1624</f>
        <v>0</v>
      </c>
      <c r="S1624" s="161">
        <v>0</v>
      </c>
      <c r="T1624" s="162">
        <f>S1624*H1624</f>
        <v>0</v>
      </c>
      <c r="U1624" s="33"/>
      <c r="V1624" s="33"/>
      <c r="W1624" s="33"/>
      <c r="X1624" s="33"/>
      <c r="Y1624" s="33"/>
      <c r="Z1624" s="33"/>
      <c r="AA1624" s="33"/>
      <c r="AB1624" s="33"/>
      <c r="AC1624" s="33"/>
      <c r="AD1624" s="33"/>
      <c r="AE1624" s="33"/>
      <c r="AR1624" s="163" t="s">
        <v>237</v>
      </c>
      <c r="AT1624" s="163" t="s">
        <v>161</v>
      </c>
      <c r="AU1624" s="163" t="s">
        <v>85</v>
      </c>
      <c r="AY1624" s="18" t="s">
        <v>159</v>
      </c>
      <c r="BE1624" s="164">
        <f>IF(N1624="základní",J1624,0)</f>
        <v>0</v>
      </c>
      <c r="BF1624" s="164">
        <f>IF(N1624="snížená",J1624,0)</f>
        <v>0</v>
      </c>
      <c r="BG1624" s="164">
        <f>IF(N1624="zákl. přenesená",J1624,0)</f>
        <v>0</v>
      </c>
      <c r="BH1624" s="164">
        <f>IF(N1624="sníž. přenesená",J1624,0)</f>
        <v>0</v>
      </c>
      <c r="BI1624" s="164">
        <f>IF(N1624="nulová",J1624,0)</f>
        <v>0</v>
      </c>
      <c r="BJ1624" s="18" t="s">
        <v>83</v>
      </c>
      <c r="BK1624" s="164">
        <f>ROUND(I1624*H1624,2)</f>
        <v>0</v>
      </c>
      <c r="BL1624" s="18" t="s">
        <v>237</v>
      </c>
      <c r="BM1624" s="163" t="s">
        <v>2678</v>
      </c>
    </row>
    <row r="1625" spans="1:65" s="2" customFormat="1" ht="16.5" customHeight="1">
      <c r="A1625" s="33"/>
      <c r="B1625" s="150"/>
      <c r="C1625" s="191" t="s">
        <v>2679</v>
      </c>
      <c r="D1625" s="191" t="s">
        <v>581</v>
      </c>
      <c r="E1625" s="192" t="s">
        <v>2642</v>
      </c>
      <c r="F1625" s="193" t="s">
        <v>2643</v>
      </c>
      <c r="G1625" s="194" t="s">
        <v>164</v>
      </c>
      <c r="H1625" s="195">
        <v>42.423</v>
      </c>
      <c r="I1625" s="196"/>
      <c r="J1625" s="197">
        <f>ROUND(I1625*H1625,2)</f>
        <v>0</v>
      </c>
      <c r="K1625" s="198"/>
      <c r="L1625" s="199"/>
      <c r="M1625" s="200" t="s">
        <v>1</v>
      </c>
      <c r="N1625" s="201" t="s">
        <v>41</v>
      </c>
      <c r="O1625" s="59"/>
      <c r="P1625" s="161">
        <f>O1625*H1625</f>
        <v>0</v>
      </c>
      <c r="Q1625" s="161">
        <v>0.00264</v>
      </c>
      <c r="R1625" s="161">
        <f>Q1625*H1625</f>
        <v>0.11199672000000001</v>
      </c>
      <c r="S1625" s="161">
        <v>0</v>
      </c>
      <c r="T1625" s="162">
        <f>S1625*H1625</f>
        <v>0</v>
      </c>
      <c r="U1625" s="33"/>
      <c r="V1625" s="33"/>
      <c r="W1625" s="33"/>
      <c r="X1625" s="33"/>
      <c r="Y1625" s="33"/>
      <c r="Z1625" s="33"/>
      <c r="AA1625" s="33"/>
      <c r="AB1625" s="33"/>
      <c r="AC1625" s="33"/>
      <c r="AD1625" s="33"/>
      <c r="AE1625" s="33"/>
      <c r="AR1625" s="163" t="s">
        <v>327</v>
      </c>
      <c r="AT1625" s="163" t="s">
        <v>581</v>
      </c>
      <c r="AU1625" s="163" t="s">
        <v>85</v>
      </c>
      <c r="AY1625" s="18" t="s">
        <v>159</v>
      </c>
      <c r="BE1625" s="164">
        <f>IF(N1625="základní",J1625,0)</f>
        <v>0</v>
      </c>
      <c r="BF1625" s="164">
        <f>IF(N1625="snížená",J1625,0)</f>
        <v>0</v>
      </c>
      <c r="BG1625" s="164">
        <f>IF(N1625="zákl. přenesená",J1625,0)</f>
        <v>0</v>
      </c>
      <c r="BH1625" s="164">
        <f>IF(N1625="sníž. přenesená",J1625,0)</f>
        <v>0</v>
      </c>
      <c r="BI1625" s="164">
        <f>IF(N1625="nulová",J1625,0)</f>
        <v>0</v>
      </c>
      <c r="BJ1625" s="18" t="s">
        <v>83</v>
      </c>
      <c r="BK1625" s="164">
        <f>ROUND(I1625*H1625,2)</f>
        <v>0</v>
      </c>
      <c r="BL1625" s="18" t="s">
        <v>237</v>
      </c>
      <c r="BM1625" s="163" t="s">
        <v>2680</v>
      </c>
    </row>
    <row r="1626" spans="2:51" s="13" customFormat="1" ht="11.25">
      <c r="B1626" s="165"/>
      <c r="D1626" s="166" t="s">
        <v>167</v>
      </c>
      <c r="F1626" s="168" t="s">
        <v>2681</v>
      </c>
      <c r="H1626" s="169">
        <v>42.423</v>
      </c>
      <c r="I1626" s="170"/>
      <c r="L1626" s="165"/>
      <c r="M1626" s="171"/>
      <c r="N1626" s="172"/>
      <c r="O1626" s="172"/>
      <c r="P1626" s="172"/>
      <c r="Q1626" s="172"/>
      <c r="R1626" s="172"/>
      <c r="S1626" s="172"/>
      <c r="T1626" s="173"/>
      <c r="AT1626" s="167" t="s">
        <v>167</v>
      </c>
      <c r="AU1626" s="167" t="s">
        <v>85</v>
      </c>
      <c r="AV1626" s="13" t="s">
        <v>85</v>
      </c>
      <c r="AW1626" s="13" t="s">
        <v>3</v>
      </c>
      <c r="AX1626" s="13" t="s">
        <v>83</v>
      </c>
      <c r="AY1626" s="167" t="s">
        <v>159</v>
      </c>
    </row>
    <row r="1627" spans="1:65" s="2" customFormat="1" ht="24.2" customHeight="1">
      <c r="A1627" s="33"/>
      <c r="B1627" s="150"/>
      <c r="C1627" s="151" t="s">
        <v>2682</v>
      </c>
      <c r="D1627" s="151" t="s">
        <v>161</v>
      </c>
      <c r="E1627" s="152" t="s">
        <v>2683</v>
      </c>
      <c r="F1627" s="153" t="s">
        <v>2684</v>
      </c>
      <c r="G1627" s="154" t="s">
        <v>204</v>
      </c>
      <c r="H1627" s="155">
        <v>5.981</v>
      </c>
      <c r="I1627" s="156"/>
      <c r="J1627" s="157">
        <f>ROUND(I1627*H1627,2)</f>
        <v>0</v>
      </c>
      <c r="K1627" s="158"/>
      <c r="L1627" s="34"/>
      <c r="M1627" s="159" t="s">
        <v>1</v>
      </c>
      <c r="N1627" s="160" t="s">
        <v>41</v>
      </c>
      <c r="O1627" s="59"/>
      <c r="P1627" s="161">
        <f>O1627*H1627</f>
        <v>0</v>
      </c>
      <c r="Q1627" s="161">
        <v>0</v>
      </c>
      <c r="R1627" s="161">
        <f>Q1627*H1627</f>
        <v>0</v>
      </c>
      <c r="S1627" s="161">
        <v>0</v>
      </c>
      <c r="T1627" s="162">
        <f>S1627*H1627</f>
        <v>0</v>
      </c>
      <c r="U1627" s="33"/>
      <c r="V1627" s="33"/>
      <c r="W1627" s="33"/>
      <c r="X1627" s="33"/>
      <c r="Y1627" s="33"/>
      <c r="Z1627" s="33"/>
      <c r="AA1627" s="33"/>
      <c r="AB1627" s="33"/>
      <c r="AC1627" s="33"/>
      <c r="AD1627" s="33"/>
      <c r="AE1627" s="33"/>
      <c r="AR1627" s="163" t="s">
        <v>237</v>
      </c>
      <c r="AT1627" s="163" t="s">
        <v>161</v>
      </c>
      <c r="AU1627" s="163" t="s">
        <v>85</v>
      </c>
      <c r="AY1627" s="18" t="s">
        <v>159</v>
      </c>
      <c r="BE1627" s="164">
        <f>IF(N1627="základní",J1627,0)</f>
        <v>0</v>
      </c>
      <c r="BF1627" s="164">
        <f>IF(N1627="snížená",J1627,0)</f>
        <v>0</v>
      </c>
      <c r="BG1627" s="164">
        <f>IF(N1627="zákl. přenesená",J1627,0)</f>
        <v>0</v>
      </c>
      <c r="BH1627" s="164">
        <f>IF(N1627="sníž. přenesená",J1627,0)</f>
        <v>0</v>
      </c>
      <c r="BI1627" s="164">
        <f>IF(N1627="nulová",J1627,0)</f>
        <v>0</v>
      </c>
      <c r="BJ1627" s="18" t="s">
        <v>83</v>
      </c>
      <c r="BK1627" s="164">
        <f>ROUND(I1627*H1627,2)</f>
        <v>0</v>
      </c>
      <c r="BL1627" s="18" t="s">
        <v>237</v>
      </c>
      <c r="BM1627" s="163" t="s">
        <v>2685</v>
      </c>
    </row>
    <row r="1628" spans="2:63" s="12" customFormat="1" ht="22.9" customHeight="1">
      <c r="B1628" s="137"/>
      <c r="D1628" s="138" t="s">
        <v>75</v>
      </c>
      <c r="E1628" s="148" t="s">
        <v>2686</v>
      </c>
      <c r="F1628" s="148" t="s">
        <v>2687</v>
      </c>
      <c r="I1628" s="140"/>
      <c r="J1628" s="149">
        <f>BK1628</f>
        <v>0</v>
      </c>
      <c r="L1628" s="137"/>
      <c r="M1628" s="142"/>
      <c r="N1628" s="143"/>
      <c r="O1628" s="143"/>
      <c r="P1628" s="144">
        <f>SUM(P1629:P1637)</f>
        <v>0</v>
      </c>
      <c r="Q1628" s="143"/>
      <c r="R1628" s="144">
        <f>SUM(R1629:R1637)</f>
        <v>2.46213</v>
      </c>
      <c r="S1628" s="143"/>
      <c r="T1628" s="145">
        <f>SUM(T1629:T1637)</f>
        <v>0</v>
      </c>
      <c r="AR1628" s="138" t="s">
        <v>85</v>
      </c>
      <c r="AT1628" s="146" t="s">
        <v>75</v>
      </c>
      <c r="AU1628" s="146" t="s">
        <v>83</v>
      </c>
      <c r="AY1628" s="138" t="s">
        <v>159</v>
      </c>
      <c r="BK1628" s="147">
        <f>SUM(BK1629:BK1637)</f>
        <v>0</v>
      </c>
    </row>
    <row r="1629" spans="1:65" s="2" customFormat="1" ht="24.2" customHeight="1">
      <c r="A1629" s="33"/>
      <c r="B1629" s="150"/>
      <c r="C1629" s="151" t="s">
        <v>2688</v>
      </c>
      <c r="D1629" s="151" t="s">
        <v>161</v>
      </c>
      <c r="E1629" s="152" t="s">
        <v>2689</v>
      </c>
      <c r="F1629" s="153" t="s">
        <v>2690</v>
      </c>
      <c r="G1629" s="154" t="s">
        <v>164</v>
      </c>
      <c r="H1629" s="155">
        <v>373.05</v>
      </c>
      <c r="I1629" s="156"/>
      <c r="J1629" s="157">
        <f>ROUND(I1629*H1629,2)</f>
        <v>0</v>
      </c>
      <c r="K1629" s="158"/>
      <c r="L1629" s="34"/>
      <c r="M1629" s="159" t="s">
        <v>1</v>
      </c>
      <c r="N1629" s="160" t="s">
        <v>41</v>
      </c>
      <c r="O1629" s="59"/>
      <c r="P1629" s="161">
        <f>O1629*H1629</f>
        <v>0</v>
      </c>
      <c r="Q1629" s="161">
        <v>0.00071</v>
      </c>
      <c r="R1629" s="161">
        <f>Q1629*H1629</f>
        <v>0.26486550000000003</v>
      </c>
      <c r="S1629" s="161">
        <v>0</v>
      </c>
      <c r="T1629" s="162">
        <f>S1629*H1629</f>
        <v>0</v>
      </c>
      <c r="U1629" s="33"/>
      <c r="V1629" s="33"/>
      <c r="W1629" s="33"/>
      <c r="X1629" s="33"/>
      <c r="Y1629" s="33"/>
      <c r="Z1629" s="33"/>
      <c r="AA1629" s="33"/>
      <c r="AB1629" s="33"/>
      <c r="AC1629" s="33"/>
      <c r="AD1629" s="33"/>
      <c r="AE1629" s="33"/>
      <c r="AR1629" s="163" t="s">
        <v>237</v>
      </c>
      <c r="AT1629" s="163" t="s">
        <v>161</v>
      </c>
      <c r="AU1629" s="163" t="s">
        <v>85</v>
      </c>
      <c r="AY1629" s="18" t="s">
        <v>159</v>
      </c>
      <c r="BE1629" s="164">
        <f>IF(N1629="základní",J1629,0)</f>
        <v>0</v>
      </c>
      <c r="BF1629" s="164">
        <f>IF(N1629="snížená",J1629,0)</f>
        <v>0</v>
      </c>
      <c r="BG1629" s="164">
        <f>IF(N1629="zákl. přenesená",J1629,0)</f>
        <v>0</v>
      </c>
      <c r="BH1629" s="164">
        <f>IF(N1629="sníž. přenesená",J1629,0)</f>
        <v>0</v>
      </c>
      <c r="BI1629" s="164">
        <f>IF(N1629="nulová",J1629,0)</f>
        <v>0</v>
      </c>
      <c r="BJ1629" s="18" t="s">
        <v>83</v>
      </c>
      <c r="BK1629" s="164">
        <f>ROUND(I1629*H1629,2)</f>
        <v>0</v>
      </c>
      <c r="BL1629" s="18" t="s">
        <v>237</v>
      </c>
      <c r="BM1629" s="163" t="s">
        <v>2691</v>
      </c>
    </row>
    <row r="1630" spans="2:51" s="13" customFormat="1" ht="11.25">
      <c r="B1630" s="165"/>
      <c r="D1630" s="166" t="s">
        <v>167</v>
      </c>
      <c r="E1630" s="167" t="s">
        <v>1</v>
      </c>
      <c r="F1630" s="168" t="s">
        <v>2604</v>
      </c>
      <c r="H1630" s="169">
        <v>373.05</v>
      </c>
      <c r="I1630" s="170"/>
      <c r="L1630" s="165"/>
      <c r="M1630" s="171"/>
      <c r="N1630" s="172"/>
      <c r="O1630" s="172"/>
      <c r="P1630" s="172"/>
      <c r="Q1630" s="172"/>
      <c r="R1630" s="172"/>
      <c r="S1630" s="172"/>
      <c r="T1630" s="173"/>
      <c r="AT1630" s="167" t="s">
        <v>167</v>
      </c>
      <c r="AU1630" s="167" t="s">
        <v>85</v>
      </c>
      <c r="AV1630" s="13" t="s">
        <v>85</v>
      </c>
      <c r="AW1630" s="13" t="s">
        <v>32</v>
      </c>
      <c r="AX1630" s="13" t="s">
        <v>83</v>
      </c>
      <c r="AY1630" s="167" t="s">
        <v>159</v>
      </c>
    </row>
    <row r="1631" spans="1:65" s="2" customFormat="1" ht="24.2" customHeight="1">
      <c r="A1631" s="33"/>
      <c r="B1631" s="150"/>
      <c r="C1631" s="151" t="s">
        <v>2692</v>
      </c>
      <c r="D1631" s="151" t="s">
        <v>161</v>
      </c>
      <c r="E1631" s="152" t="s">
        <v>2693</v>
      </c>
      <c r="F1631" s="153" t="s">
        <v>2694</v>
      </c>
      <c r="G1631" s="154" t="s">
        <v>164</v>
      </c>
      <c r="H1631" s="155">
        <v>373.05</v>
      </c>
      <c r="I1631" s="156"/>
      <c r="J1631" s="157">
        <f>ROUND(I1631*H1631,2)</f>
        <v>0</v>
      </c>
      <c r="K1631" s="158"/>
      <c r="L1631" s="34"/>
      <c r="M1631" s="159" t="s">
        <v>1</v>
      </c>
      <c r="N1631" s="160" t="s">
        <v>41</v>
      </c>
      <c r="O1631" s="59"/>
      <c r="P1631" s="161">
        <f>O1631*H1631</f>
        <v>0</v>
      </c>
      <c r="Q1631" s="161">
        <v>0.0054</v>
      </c>
      <c r="R1631" s="161">
        <f>Q1631*H1631</f>
        <v>2.01447</v>
      </c>
      <c r="S1631" s="161">
        <v>0</v>
      </c>
      <c r="T1631" s="162">
        <f>S1631*H1631</f>
        <v>0</v>
      </c>
      <c r="U1631" s="33"/>
      <c r="V1631" s="33"/>
      <c r="W1631" s="33"/>
      <c r="X1631" s="33"/>
      <c r="Y1631" s="33"/>
      <c r="Z1631" s="33"/>
      <c r="AA1631" s="33"/>
      <c r="AB1631" s="33"/>
      <c r="AC1631" s="33"/>
      <c r="AD1631" s="33"/>
      <c r="AE1631" s="33"/>
      <c r="AR1631" s="163" t="s">
        <v>237</v>
      </c>
      <c r="AT1631" s="163" t="s">
        <v>161</v>
      </c>
      <c r="AU1631" s="163" t="s">
        <v>85</v>
      </c>
      <c r="AY1631" s="18" t="s">
        <v>159</v>
      </c>
      <c r="BE1631" s="164">
        <f>IF(N1631="základní",J1631,0)</f>
        <v>0</v>
      </c>
      <c r="BF1631" s="164">
        <f>IF(N1631="snížená",J1631,0)</f>
        <v>0</v>
      </c>
      <c r="BG1631" s="164">
        <f>IF(N1631="zákl. přenesená",J1631,0)</f>
        <v>0</v>
      </c>
      <c r="BH1631" s="164">
        <f>IF(N1631="sníž. přenesená",J1631,0)</f>
        <v>0</v>
      </c>
      <c r="BI1631" s="164">
        <f>IF(N1631="nulová",J1631,0)</f>
        <v>0</v>
      </c>
      <c r="BJ1631" s="18" t="s">
        <v>83</v>
      </c>
      <c r="BK1631" s="164">
        <f>ROUND(I1631*H1631,2)</f>
        <v>0</v>
      </c>
      <c r="BL1631" s="18" t="s">
        <v>237</v>
      </c>
      <c r="BM1631" s="163" t="s">
        <v>2695</v>
      </c>
    </row>
    <row r="1632" spans="2:51" s="13" customFormat="1" ht="11.25">
      <c r="B1632" s="165"/>
      <c r="D1632" s="166" t="s">
        <v>167</v>
      </c>
      <c r="E1632" s="167" t="s">
        <v>1</v>
      </c>
      <c r="F1632" s="168" t="s">
        <v>2604</v>
      </c>
      <c r="H1632" s="169">
        <v>373.05</v>
      </c>
      <c r="I1632" s="170"/>
      <c r="L1632" s="165"/>
      <c r="M1632" s="171"/>
      <c r="N1632" s="172"/>
      <c r="O1632" s="172"/>
      <c r="P1632" s="172"/>
      <c r="Q1632" s="172"/>
      <c r="R1632" s="172"/>
      <c r="S1632" s="172"/>
      <c r="T1632" s="173"/>
      <c r="AT1632" s="167" t="s">
        <v>167</v>
      </c>
      <c r="AU1632" s="167" t="s">
        <v>85</v>
      </c>
      <c r="AV1632" s="13" t="s">
        <v>85</v>
      </c>
      <c r="AW1632" s="13" t="s">
        <v>32</v>
      </c>
      <c r="AX1632" s="13" t="s">
        <v>83</v>
      </c>
      <c r="AY1632" s="167" t="s">
        <v>159</v>
      </c>
    </row>
    <row r="1633" spans="1:65" s="2" customFormat="1" ht="16.5" customHeight="1">
      <c r="A1633" s="33"/>
      <c r="B1633" s="150"/>
      <c r="C1633" s="151" t="s">
        <v>2696</v>
      </c>
      <c r="D1633" s="151" t="s">
        <v>161</v>
      </c>
      <c r="E1633" s="152" t="s">
        <v>2697</v>
      </c>
      <c r="F1633" s="153" t="s">
        <v>2698</v>
      </c>
      <c r="G1633" s="154" t="s">
        <v>164</v>
      </c>
      <c r="H1633" s="155">
        <v>373.05</v>
      </c>
      <c r="I1633" s="156"/>
      <c r="J1633" s="157">
        <f>ROUND(I1633*H1633,2)</f>
        <v>0</v>
      </c>
      <c r="K1633" s="158"/>
      <c r="L1633" s="34"/>
      <c r="M1633" s="159" t="s">
        <v>1</v>
      </c>
      <c r="N1633" s="160" t="s">
        <v>41</v>
      </c>
      <c r="O1633" s="59"/>
      <c r="P1633" s="161">
        <f>O1633*H1633</f>
        <v>0</v>
      </c>
      <c r="Q1633" s="161">
        <v>0.00024</v>
      </c>
      <c r="R1633" s="161">
        <f>Q1633*H1633</f>
        <v>0.089532</v>
      </c>
      <c r="S1633" s="161">
        <v>0</v>
      </c>
      <c r="T1633" s="162">
        <f>S1633*H1633</f>
        <v>0</v>
      </c>
      <c r="U1633" s="33"/>
      <c r="V1633" s="33"/>
      <c r="W1633" s="33"/>
      <c r="X1633" s="33"/>
      <c r="Y1633" s="33"/>
      <c r="Z1633" s="33"/>
      <c r="AA1633" s="33"/>
      <c r="AB1633" s="33"/>
      <c r="AC1633" s="33"/>
      <c r="AD1633" s="33"/>
      <c r="AE1633" s="33"/>
      <c r="AR1633" s="163" t="s">
        <v>237</v>
      </c>
      <c r="AT1633" s="163" t="s">
        <v>161</v>
      </c>
      <c r="AU1633" s="163" t="s">
        <v>85</v>
      </c>
      <c r="AY1633" s="18" t="s">
        <v>159</v>
      </c>
      <c r="BE1633" s="164">
        <f>IF(N1633="základní",J1633,0)</f>
        <v>0</v>
      </c>
      <c r="BF1633" s="164">
        <f>IF(N1633="snížená",J1633,0)</f>
        <v>0</v>
      </c>
      <c r="BG1633" s="164">
        <f>IF(N1633="zákl. přenesená",J1633,0)</f>
        <v>0</v>
      </c>
      <c r="BH1633" s="164">
        <f>IF(N1633="sníž. přenesená",J1633,0)</f>
        <v>0</v>
      </c>
      <c r="BI1633" s="164">
        <f>IF(N1633="nulová",J1633,0)</f>
        <v>0</v>
      </c>
      <c r="BJ1633" s="18" t="s">
        <v>83</v>
      </c>
      <c r="BK1633" s="164">
        <f>ROUND(I1633*H1633,2)</f>
        <v>0</v>
      </c>
      <c r="BL1633" s="18" t="s">
        <v>237</v>
      </c>
      <c r="BM1633" s="163" t="s">
        <v>2699</v>
      </c>
    </row>
    <row r="1634" spans="2:51" s="13" customFormat="1" ht="11.25">
      <c r="B1634" s="165"/>
      <c r="D1634" s="166" t="s">
        <v>167</v>
      </c>
      <c r="E1634" s="167" t="s">
        <v>1</v>
      </c>
      <c r="F1634" s="168" t="s">
        <v>2604</v>
      </c>
      <c r="H1634" s="169">
        <v>373.05</v>
      </c>
      <c r="I1634" s="170"/>
      <c r="L1634" s="165"/>
      <c r="M1634" s="171"/>
      <c r="N1634" s="172"/>
      <c r="O1634" s="172"/>
      <c r="P1634" s="172"/>
      <c r="Q1634" s="172"/>
      <c r="R1634" s="172"/>
      <c r="S1634" s="172"/>
      <c r="T1634" s="173"/>
      <c r="AT1634" s="167" t="s">
        <v>167</v>
      </c>
      <c r="AU1634" s="167" t="s">
        <v>85</v>
      </c>
      <c r="AV1634" s="13" t="s">
        <v>85</v>
      </c>
      <c r="AW1634" s="13" t="s">
        <v>32</v>
      </c>
      <c r="AX1634" s="13" t="s">
        <v>83</v>
      </c>
      <c r="AY1634" s="167" t="s">
        <v>159</v>
      </c>
    </row>
    <row r="1635" spans="1:65" s="2" customFormat="1" ht="16.5" customHeight="1">
      <c r="A1635" s="33"/>
      <c r="B1635" s="150"/>
      <c r="C1635" s="151" t="s">
        <v>2700</v>
      </c>
      <c r="D1635" s="151" t="s">
        <v>161</v>
      </c>
      <c r="E1635" s="152" t="s">
        <v>2701</v>
      </c>
      <c r="F1635" s="153" t="s">
        <v>2702</v>
      </c>
      <c r="G1635" s="154" t="s">
        <v>164</v>
      </c>
      <c r="H1635" s="155">
        <v>373.05</v>
      </c>
      <c r="I1635" s="156"/>
      <c r="J1635" s="157">
        <f>ROUND(I1635*H1635,2)</f>
        <v>0</v>
      </c>
      <c r="K1635" s="158"/>
      <c r="L1635" s="34"/>
      <c r="M1635" s="159" t="s">
        <v>1</v>
      </c>
      <c r="N1635" s="160" t="s">
        <v>41</v>
      </c>
      <c r="O1635" s="59"/>
      <c r="P1635" s="161">
        <f>O1635*H1635</f>
        <v>0</v>
      </c>
      <c r="Q1635" s="161">
        <v>0.00025</v>
      </c>
      <c r="R1635" s="161">
        <f>Q1635*H1635</f>
        <v>0.0932625</v>
      </c>
      <c r="S1635" s="161">
        <v>0</v>
      </c>
      <c r="T1635" s="162">
        <f>S1635*H1635</f>
        <v>0</v>
      </c>
      <c r="U1635" s="33"/>
      <c r="V1635" s="33"/>
      <c r="W1635" s="33"/>
      <c r="X1635" s="33"/>
      <c r="Y1635" s="33"/>
      <c r="Z1635" s="33"/>
      <c r="AA1635" s="33"/>
      <c r="AB1635" s="33"/>
      <c r="AC1635" s="33"/>
      <c r="AD1635" s="33"/>
      <c r="AE1635" s="33"/>
      <c r="AR1635" s="163" t="s">
        <v>237</v>
      </c>
      <c r="AT1635" s="163" t="s">
        <v>161</v>
      </c>
      <c r="AU1635" s="163" t="s">
        <v>85</v>
      </c>
      <c r="AY1635" s="18" t="s">
        <v>159</v>
      </c>
      <c r="BE1635" s="164">
        <f>IF(N1635="základní",J1635,0)</f>
        <v>0</v>
      </c>
      <c r="BF1635" s="164">
        <f>IF(N1635="snížená",J1635,0)</f>
        <v>0</v>
      </c>
      <c r="BG1635" s="164">
        <f>IF(N1635="zákl. přenesená",J1635,0)</f>
        <v>0</v>
      </c>
      <c r="BH1635" s="164">
        <f>IF(N1635="sníž. přenesená",J1635,0)</f>
        <v>0</v>
      </c>
      <c r="BI1635" s="164">
        <f>IF(N1635="nulová",J1635,0)</f>
        <v>0</v>
      </c>
      <c r="BJ1635" s="18" t="s">
        <v>83</v>
      </c>
      <c r="BK1635" s="164">
        <f>ROUND(I1635*H1635,2)</f>
        <v>0</v>
      </c>
      <c r="BL1635" s="18" t="s">
        <v>237</v>
      </c>
      <c r="BM1635" s="163" t="s">
        <v>2703</v>
      </c>
    </row>
    <row r="1636" spans="2:51" s="13" customFormat="1" ht="11.25">
      <c r="B1636" s="165"/>
      <c r="D1636" s="166" t="s">
        <v>167</v>
      </c>
      <c r="E1636" s="167" t="s">
        <v>1</v>
      </c>
      <c r="F1636" s="168" t="s">
        <v>2604</v>
      </c>
      <c r="H1636" s="169">
        <v>373.05</v>
      </c>
      <c r="I1636" s="170"/>
      <c r="L1636" s="165"/>
      <c r="M1636" s="171"/>
      <c r="N1636" s="172"/>
      <c r="O1636" s="172"/>
      <c r="P1636" s="172"/>
      <c r="Q1636" s="172"/>
      <c r="R1636" s="172"/>
      <c r="S1636" s="172"/>
      <c r="T1636" s="173"/>
      <c r="AT1636" s="167" t="s">
        <v>167</v>
      </c>
      <c r="AU1636" s="167" t="s">
        <v>85</v>
      </c>
      <c r="AV1636" s="13" t="s">
        <v>85</v>
      </c>
      <c r="AW1636" s="13" t="s">
        <v>32</v>
      </c>
      <c r="AX1636" s="13" t="s">
        <v>83</v>
      </c>
      <c r="AY1636" s="167" t="s">
        <v>159</v>
      </c>
    </row>
    <row r="1637" spans="1:65" s="2" customFormat="1" ht="24.2" customHeight="1">
      <c r="A1637" s="33"/>
      <c r="B1637" s="150"/>
      <c r="C1637" s="151" t="s">
        <v>2704</v>
      </c>
      <c r="D1637" s="151" t="s">
        <v>161</v>
      </c>
      <c r="E1637" s="152" t="s">
        <v>2705</v>
      </c>
      <c r="F1637" s="153" t="s">
        <v>2706</v>
      </c>
      <c r="G1637" s="154" t="s">
        <v>204</v>
      </c>
      <c r="H1637" s="155">
        <v>2.462</v>
      </c>
      <c r="I1637" s="156"/>
      <c r="J1637" s="157">
        <f>ROUND(I1637*H1637,2)</f>
        <v>0</v>
      </c>
      <c r="K1637" s="158"/>
      <c r="L1637" s="34"/>
      <c r="M1637" s="159" t="s">
        <v>1</v>
      </c>
      <c r="N1637" s="160" t="s">
        <v>41</v>
      </c>
      <c r="O1637" s="59"/>
      <c r="P1637" s="161">
        <f>O1637*H1637</f>
        <v>0</v>
      </c>
      <c r="Q1637" s="161">
        <v>0</v>
      </c>
      <c r="R1637" s="161">
        <f>Q1637*H1637</f>
        <v>0</v>
      </c>
      <c r="S1637" s="161">
        <v>0</v>
      </c>
      <c r="T1637" s="162">
        <f>S1637*H1637</f>
        <v>0</v>
      </c>
      <c r="U1637" s="33"/>
      <c r="V1637" s="33"/>
      <c r="W1637" s="33"/>
      <c r="X1637" s="33"/>
      <c r="Y1637" s="33"/>
      <c r="Z1637" s="33"/>
      <c r="AA1637" s="33"/>
      <c r="AB1637" s="33"/>
      <c r="AC1637" s="33"/>
      <c r="AD1637" s="33"/>
      <c r="AE1637" s="33"/>
      <c r="AR1637" s="163" t="s">
        <v>237</v>
      </c>
      <c r="AT1637" s="163" t="s">
        <v>161</v>
      </c>
      <c r="AU1637" s="163" t="s">
        <v>85</v>
      </c>
      <c r="AY1637" s="18" t="s">
        <v>159</v>
      </c>
      <c r="BE1637" s="164">
        <f>IF(N1637="základní",J1637,0)</f>
        <v>0</v>
      </c>
      <c r="BF1637" s="164">
        <f>IF(N1637="snížená",J1637,0)</f>
        <v>0</v>
      </c>
      <c r="BG1637" s="164">
        <f>IF(N1637="zákl. přenesená",J1637,0)</f>
        <v>0</v>
      </c>
      <c r="BH1637" s="164">
        <f>IF(N1637="sníž. přenesená",J1637,0)</f>
        <v>0</v>
      </c>
      <c r="BI1637" s="164">
        <f>IF(N1637="nulová",J1637,0)</f>
        <v>0</v>
      </c>
      <c r="BJ1637" s="18" t="s">
        <v>83</v>
      </c>
      <c r="BK1637" s="164">
        <f>ROUND(I1637*H1637,2)</f>
        <v>0</v>
      </c>
      <c r="BL1637" s="18" t="s">
        <v>237</v>
      </c>
      <c r="BM1637" s="163" t="s">
        <v>2707</v>
      </c>
    </row>
    <row r="1638" spans="2:63" s="12" customFormat="1" ht="22.9" customHeight="1">
      <c r="B1638" s="137"/>
      <c r="D1638" s="138" t="s">
        <v>75</v>
      </c>
      <c r="E1638" s="148" t="s">
        <v>2708</v>
      </c>
      <c r="F1638" s="148" t="s">
        <v>2709</v>
      </c>
      <c r="I1638" s="140"/>
      <c r="J1638" s="149">
        <f>BK1638</f>
        <v>0</v>
      </c>
      <c r="L1638" s="137"/>
      <c r="M1638" s="142"/>
      <c r="N1638" s="143"/>
      <c r="O1638" s="143"/>
      <c r="P1638" s="144">
        <f>SUM(P1639:P1712)</f>
        <v>0</v>
      </c>
      <c r="Q1638" s="143"/>
      <c r="R1638" s="144">
        <f>SUM(R1639:R1712)</f>
        <v>15.19324266</v>
      </c>
      <c r="S1638" s="143"/>
      <c r="T1638" s="145">
        <f>SUM(T1639:T1712)</f>
        <v>0</v>
      </c>
      <c r="AR1638" s="138" t="s">
        <v>85</v>
      </c>
      <c r="AT1638" s="146" t="s">
        <v>75</v>
      </c>
      <c r="AU1638" s="146" t="s">
        <v>83</v>
      </c>
      <c r="AY1638" s="138" t="s">
        <v>159</v>
      </c>
      <c r="BK1638" s="147">
        <f>SUM(BK1639:BK1712)</f>
        <v>0</v>
      </c>
    </row>
    <row r="1639" spans="1:65" s="2" customFormat="1" ht="16.5" customHeight="1">
      <c r="A1639" s="33"/>
      <c r="B1639" s="150"/>
      <c r="C1639" s="151" t="s">
        <v>2710</v>
      </c>
      <c r="D1639" s="151" t="s">
        <v>161</v>
      </c>
      <c r="E1639" s="152" t="s">
        <v>2711</v>
      </c>
      <c r="F1639" s="153" t="s">
        <v>2712</v>
      </c>
      <c r="G1639" s="154" t="s">
        <v>164</v>
      </c>
      <c r="H1639" s="155">
        <v>733.97</v>
      </c>
      <c r="I1639" s="156"/>
      <c r="J1639" s="157">
        <f>ROUND(I1639*H1639,2)</f>
        <v>0</v>
      </c>
      <c r="K1639" s="158"/>
      <c r="L1639" s="34"/>
      <c r="M1639" s="159" t="s">
        <v>1</v>
      </c>
      <c r="N1639" s="160" t="s">
        <v>41</v>
      </c>
      <c r="O1639" s="59"/>
      <c r="P1639" s="161">
        <f>O1639*H1639</f>
        <v>0</v>
      </c>
      <c r="Q1639" s="161">
        <v>0.0003</v>
      </c>
      <c r="R1639" s="161">
        <f>Q1639*H1639</f>
        <v>0.220191</v>
      </c>
      <c r="S1639" s="161">
        <v>0</v>
      </c>
      <c r="T1639" s="162">
        <f>S1639*H1639</f>
        <v>0</v>
      </c>
      <c r="U1639" s="33"/>
      <c r="V1639" s="33"/>
      <c r="W1639" s="33"/>
      <c r="X1639" s="33"/>
      <c r="Y1639" s="33"/>
      <c r="Z1639" s="33"/>
      <c r="AA1639" s="33"/>
      <c r="AB1639" s="33"/>
      <c r="AC1639" s="33"/>
      <c r="AD1639" s="33"/>
      <c r="AE1639" s="33"/>
      <c r="AR1639" s="163" t="s">
        <v>237</v>
      </c>
      <c r="AT1639" s="163" t="s">
        <v>161</v>
      </c>
      <c r="AU1639" s="163" t="s">
        <v>85</v>
      </c>
      <c r="AY1639" s="18" t="s">
        <v>159</v>
      </c>
      <c r="BE1639" s="164">
        <f>IF(N1639="základní",J1639,0)</f>
        <v>0</v>
      </c>
      <c r="BF1639" s="164">
        <f>IF(N1639="snížená",J1639,0)</f>
        <v>0</v>
      </c>
      <c r="BG1639" s="164">
        <f>IF(N1639="zákl. přenesená",J1639,0)</f>
        <v>0</v>
      </c>
      <c r="BH1639" s="164">
        <f>IF(N1639="sníž. přenesená",J1639,0)</f>
        <v>0</v>
      </c>
      <c r="BI1639" s="164">
        <f>IF(N1639="nulová",J1639,0)</f>
        <v>0</v>
      </c>
      <c r="BJ1639" s="18" t="s">
        <v>83</v>
      </c>
      <c r="BK1639" s="164">
        <f>ROUND(I1639*H1639,2)</f>
        <v>0</v>
      </c>
      <c r="BL1639" s="18" t="s">
        <v>237</v>
      </c>
      <c r="BM1639" s="163" t="s">
        <v>2713</v>
      </c>
    </row>
    <row r="1640" spans="2:51" s="13" customFormat="1" ht="22.5">
      <c r="B1640" s="165"/>
      <c r="D1640" s="166" t="s">
        <v>167</v>
      </c>
      <c r="E1640" s="167" t="s">
        <v>1</v>
      </c>
      <c r="F1640" s="168" t="s">
        <v>2714</v>
      </c>
      <c r="H1640" s="169">
        <v>103.536</v>
      </c>
      <c r="I1640" s="170"/>
      <c r="L1640" s="165"/>
      <c r="M1640" s="171"/>
      <c r="N1640" s="172"/>
      <c r="O1640" s="172"/>
      <c r="P1640" s="172"/>
      <c r="Q1640" s="172"/>
      <c r="R1640" s="172"/>
      <c r="S1640" s="172"/>
      <c r="T1640" s="173"/>
      <c r="AT1640" s="167" t="s">
        <v>167</v>
      </c>
      <c r="AU1640" s="167" t="s">
        <v>85</v>
      </c>
      <c r="AV1640" s="13" t="s">
        <v>85</v>
      </c>
      <c r="AW1640" s="13" t="s">
        <v>32</v>
      </c>
      <c r="AX1640" s="13" t="s">
        <v>76</v>
      </c>
      <c r="AY1640" s="167" t="s">
        <v>159</v>
      </c>
    </row>
    <row r="1641" spans="2:51" s="13" customFormat="1" ht="22.5">
      <c r="B1641" s="165"/>
      <c r="D1641" s="166" t="s">
        <v>167</v>
      </c>
      <c r="E1641" s="167" t="s">
        <v>1</v>
      </c>
      <c r="F1641" s="168" t="s">
        <v>2715</v>
      </c>
      <c r="H1641" s="169">
        <v>50.049</v>
      </c>
      <c r="I1641" s="170"/>
      <c r="L1641" s="165"/>
      <c r="M1641" s="171"/>
      <c r="N1641" s="172"/>
      <c r="O1641" s="172"/>
      <c r="P1641" s="172"/>
      <c r="Q1641" s="172"/>
      <c r="R1641" s="172"/>
      <c r="S1641" s="172"/>
      <c r="T1641" s="173"/>
      <c r="AT1641" s="167" t="s">
        <v>167</v>
      </c>
      <c r="AU1641" s="167" t="s">
        <v>85</v>
      </c>
      <c r="AV1641" s="13" t="s">
        <v>85</v>
      </c>
      <c r="AW1641" s="13" t="s">
        <v>32</v>
      </c>
      <c r="AX1641" s="13" t="s">
        <v>76</v>
      </c>
      <c r="AY1641" s="167" t="s">
        <v>159</v>
      </c>
    </row>
    <row r="1642" spans="2:51" s="13" customFormat="1" ht="11.25">
      <c r="B1642" s="165"/>
      <c r="D1642" s="166" t="s">
        <v>167</v>
      </c>
      <c r="E1642" s="167" t="s">
        <v>1</v>
      </c>
      <c r="F1642" s="168" t="s">
        <v>2716</v>
      </c>
      <c r="H1642" s="169">
        <v>16.83</v>
      </c>
      <c r="I1642" s="170"/>
      <c r="L1642" s="165"/>
      <c r="M1642" s="171"/>
      <c r="N1642" s="172"/>
      <c r="O1642" s="172"/>
      <c r="P1642" s="172"/>
      <c r="Q1642" s="172"/>
      <c r="R1642" s="172"/>
      <c r="S1642" s="172"/>
      <c r="T1642" s="173"/>
      <c r="AT1642" s="167" t="s">
        <v>167</v>
      </c>
      <c r="AU1642" s="167" t="s">
        <v>85</v>
      </c>
      <c r="AV1642" s="13" t="s">
        <v>85</v>
      </c>
      <c r="AW1642" s="13" t="s">
        <v>32</v>
      </c>
      <c r="AX1642" s="13" t="s">
        <v>76</v>
      </c>
      <c r="AY1642" s="167" t="s">
        <v>159</v>
      </c>
    </row>
    <row r="1643" spans="2:51" s="13" customFormat="1" ht="11.25">
      <c r="B1643" s="165"/>
      <c r="D1643" s="166" t="s">
        <v>167</v>
      </c>
      <c r="E1643" s="167" t="s">
        <v>1</v>
      </c>
      <c r="F1643" s="168" t="s">
        <v>2717</v>
      </c>
      <c r="H1643" s="169">
        <v>43.29</v>
      </c>
      <c r="I1643" s="170"/>
      <c r="L1643" s="165"/>
      <c r="M1643" s="171"/>
      <c r="N1643" s="172"/>
      <c r="O1643" s="172"/>
      <c r="P1643" s="172"/>
      <c r="Q1643" s="172"/>
      <c r="R1643" s="172"/>
      <c r="S1643" s="172"/>
      <c r="T1643" s="173"/>
      <c r="AT1643" s="167" t="s">
        <v>167</v>
      </c>
      <c r="AU1643" s="167" t="s">
        <v>85</v>
      </c>
      <c r="AV1643" s="13" t="s">
        <v>85</v>
      </c>
      <c r="AW1643" s="13" t="s">
        <v>32</v>
      </c>
      <c r="AX1643" s="13" t="s">
        <v>76</v>
      </c>
      <c r="AY1643" s="167" t="s">
        <v>159</v>
      </c>
    </row>
    <row r="1644" spans="2:51" s="13" customFormat="1" ht="11.25">
      <c r="B1644" s="165"/>
      <c r="D1644" s="166" t="s">
        <v>167</v>
      </c>
      <c r="E1644" s="167" t="s">
        <v>1</v>
      </c>
      <c r="F1644" s="168" t="s">
        <v>1225</v>
      </c>
      <c r="H1644" s="169">
        <v>2.814</v>
      </c>
      <c r="I1644" s="170"/>
      <c r="L1644" s="165"/>
      <c r="M1644" s="171"/>
      <c r="N1644" s="172"/>
      <c r="O1644" s="172"/>
      <c r="P1644" s="172"/>
      <c r="Q1644" s="172"/>
      <c r="R1644" s="172"/>
      <c r="S1644" s="172"/>
      <c r="T1644" s="173"/>
      <c r="AT1644" s="167" t="s">
        <v>167</v>
      </c>
      <c r="AU1644" s="167" t="s">
        <v>85</v>
      </c>
      <c r="AV1644" s="13" t="s">
        <v>85</v>
      </c>
      <c r="AW1644" s="13" t="s">
        <v>32</v>
      </c>
      <c r="AX1644" s="13" t="s">
        <v>76</v>
      </c>
      <c r="AY1644" s="167" t="s">
        <v>159</v>
      </c>
    </row>
    <row r="1645" spans="2:51" s="13" customFormat="1" ht="11.25">
      <c r="B1645" s="165"/>
      <c r="D1645" s="166" t="s">
        <v>167</v>
      </c>
      <c r="E1645" s="167" t="s">
        <v>1</v>
      </c>
      <c r="F1645" s="168" t="s">
        <v>2718</v>
      </c>
      <c r="H1645" s="169">
        <v>20.052</v>
      </c>
      <c r="I1645" s="170"/>
      <c r="L1645" s="165"/>
      <c r="M1645" s="171"/>
      <c r="N1645" s="172"/>
      <c r="O1645" s="172"/>
      <c r="P1645" s="172"/>
      <c r="Q1645" s="172"/>
      <c r="R1645" s="172"/>
      <c r="S1645" s="172"/>
      <c r="T1645" s="173"/>
      <c r="AT1645" s="167" t="s">
        <v>167</v>
      </c>
      <c r="AU1645" s="167" t="s">
        <v>85</v>
      </c>
      <c r="AV1645" s="13" t="s">
        <v>85</v>
      </c>
      <c r="AW1645" s="13" t="s">
        <v>32</v>
      </c>
      <c r="AX1645" s="13" t="s">
        <v>76</v>
      </c>
      <c r="AY1645" s="167" t="s">
        <v>159</v>
      </c>
    </row>
    <row r="1646" spans="2:51" s="13" customFormat="1" ht="11.25">
      <c r="B1646" s="165"/>
      <c r="D1646" s="166" t="s">
        <v>167</v>
      </c>
      <c r="E1646" s="167" t="s">
        <v>1</v>
      </c>
      <c r="F1646" s="168" t="s">
        <v>2719</v>
      </c>
      <c r="H1646" s="169">
        <v>12.12</v>
      </c>
      <c r="I1646" s="170"/>
      <c r="L1646" s="165"/>
      <c r="M1646" s="171"/>
      <c r="N1646" s="172"/>
      <c r="O1646" s="172"/>
      <c r="P1646" s="172"/>
      <c r="Q1646" s="172"/>
      <c r="R1646" s="172"/>
      <c r="S1646" s="172"/>
      <c r="T1646" s="173"/>
      <c r="AT1646" s="167" t="s">
        <v>167</v>
      </c>
      <c r="AU1646" s="167" t="s">
        <v>85</v>
      </c>
      <c r="AV1646" s="13" t="s">
        <v>85</v>
      </c>
      <c r="AW1646" s="13" t="s">
        <v>32</v>
      </c>
      <c r="AX1646" s="13" t="s">
        <v>76</v>
      </c>
      <c r="AY1646" s="167" t="s">
        <v>159</v>
      </c>
    </row>
    <row r="1647" spans="2:51" s="13" customFormat="1" ht="11.25">
      <c r="B1647" s="165"/>
      <c r="D1647" s="166" t="s">
        <v>167</v>
      </c>
      <c r="E1647" s="167" t="s">
        <v>1</v>
      </c>
      <c r="F1647" s="168" t="s">
        <v>2720</v>
      </c>
      <c r="H1647" s="169">
        <v>29.294</v>
      </c>
      <c r="I1647" s="170"/>
      <c r="L1647" s="165"/>
      <c r="M1647" s="171"/>
      <c r="N1647" s="172"/>
      <c r="O1647" s="172"/>
      <c r="P1647" s="172"/>
      <c r="Q1647" s="172"/>
      <c r="R1647" s="172"/>
      <c r="S1647" s="172"/>
      <c r="T1647" s="173"/>
      <c r="AT1647" s="167" t="s">
        <v>167</v>
      </c>
      <c r="AU1647" s="167" t="s">
        <v>85</v>
      </c>
      <c r="AV1647" s="13" t="s">
        <v>85</v>
      </c>
      <c r="AW1647" s="13" t="s">
        <v>32</v>
      </c>
      <c r="AX1647" s="13" t="s">
        <v>76</v>
      </c>
      <c r="AY1647" s="167" t="s">
        <v>159</v>
      </c>
    </row>
    <row r="1648" spans="2:51" s="13" customFormat="1" ht="11.25">
      <c r="B1648" s="165"/>
      <c r="D1648" s="166" t="s">
        <v>167</v>
      </c>
      <c r="E1648" s="167" t="s">
        <v>1</v>
      </c>
      <c r="F1648" s="168" t="s">
        <v>2721</v>
      </c>
      <c r="H1648" s="169">
        <v>14.738</v>
      </c>
      <c r="I1648" s="170"/>
      <c r="L1648" s="165"/>
      <c r="M1648" s="171"/>
      <c r="N1648" s="172"/>
      <c r="O1648" s="172"/>
      <c r="P1648" s="172"/>
      <c r="Q1648" s="172"/>
      <c r="R1648" s="172"/>
      <c r="S1648" s="172"/>
      <c r="T1648" s="173"/>
      <c r="AT1648" s="167" t="s">
        <v>167</v>
      </c>
      <c r="AU1648" s="167" t="s">
        <v>85</v>
      </c>
      <c r="AV1648" s="13" t="s">
        <v>85</v>
      </c>
      <c r="AW1648" s="13" t="s">
        <v>32</v>
      </c>
      <c r="AX1648" s="13" t="s">
        <v>76</v>
      </c>
      <c r="AY1648" s="167" t="s">
        <v>159</v>
      </c>
    </row>
    <row r="1649" spans="2:51" s="13" customFormat="1" ht="11.25">
      <c r="B1649" s="165"/>
      <c r="D1649" s="166" t="s">
        <v>167</v>
      </c>
      <c r="E1649" s="167" t="s">
        <v>1</v>
      </c>
      <c r="F1649" s="168" t="s">
        <v>2722</v>
      </c>
      <c r="H1649" s="169">
        <v>65.556</v>
      </c>
      <c r="I1649" s="170"/>
      <c r="L1649" s="165"/>
      <c r="M1649" s="171"/>
      <c r="N1649" s="172"/>
      <c r="O1649" s="172"/>
      <c r="P1649" s="172"/>
      <c r="Q1649" s="172"/>
      <c r="R1649" s="172"/>
      <c r="S1649" s="172"/>
      <c r="T1649" s="173"/>
      <c r="AT1649" s="167" t="s">
        <v>167</v>
      </c>
      <c r="AU1649" s="167" t="s">
        <v>85</v>
      </c>
      <c r="AV1649" s="13" t="s">
        <v>85</v>
      </c>
      <c r="AW1649" s="13" t="s">
        <v>32</v>
      </c>
      <c r="AX1649" s="13" t="s">
        <v>76</v>
      </c>
      <c r="AY1649" s="167" t="s">
        <v>159</v>
      </c>
    </row>
    <row r="1650" spans="2:51" s="13" customFormat="1" ht="33.75">
      <c r="B1650" s="165"/>
      <c r="D1650" s="166" t="s">
        <v>167</v>
      </c>
      <c r="E1650" s="167" t="s">
        <v>1</v>
      </c>
      <c r="F1650" s="168" t="s">
        <v>2723</v>
      </c>
      <c r="H1650" s="169">
        <v>151.952</v>
      </c>
      <c r="I1650" s="170"/>
      <c r="L1650" s="165"/>
      <c r="M1650" s="171"/>
      <c r="N1650" s="172"/>
      <c r="O1650" s="172"/>
      <c r="P1650" s="172"/>
      <c r="Q1650" s="172"/>
      <c r="R1650" s="172"/>
      <c r="S1650" s="172"/>
      <c r="T1650" s="173"/>
      <c r="AT1650" s="167" t="s">
        <v>167</v>
      </c>
      <c r="AU1650" s="167" t="s">
        <v>85</v>
      </c>
      <c r="AV1650" s="13" t="s">
        <v>85</v>
      </c>
      <c r="AW1650" s="13" t="s">
        <v>32</v>
      </c>
      <c r="AX1650" s="13" t="s">
        <v>76</v>
      </c>
      <c r="AY1650" s="167" t="s">
        <v>159</v>
      </c>
    </row>
    <row r="1651" spans="2:51" s="13" customFormat="1" ht="11.25">
      <c r="B1651" s="165"/>
      <c r="D1651" s="166" t="s">
        <v>167</v>
      </c>
      <c r="E1651" s="167" t="s">
        <v>1</v>
      </c>
      <c r="F1651" s="168" t="s">
        <v>2724</v>
      </c>
      <c r="H1651" s="169">
        <v>1.764</v>
      </c>
      <c r="I1651" s="170"/>
      <c r="L1651" s="165"/>
      <c r="M1651" s="171"/>
      <c r="N1651" s="172"/>
      <c r="O1651" s="172"/>
      <c r="P1651" s="172"/>
      <c r="Q1651" s="172"/>
      <c r="R1651" s="172"/>
      <c r="S1651" s="172"/>
      <c r="T1651" s="173"/>
      <c r="AT1651" s="167" t="s">
        <v>167</v>
      </c>
      <c r="AU1651" s="167" t="s">
        <v>85</v>
      </c>
      <c r="AV1651" s="13" t="s">
        <v>85</v>
      </c>
      <c r="AW1651" s="13" t="s">
        <v>32</v>
      </c>
      <c r="AX1651" s="13" t="s">
        <v>76</v>
      </c>
      <c r="AY1651" s="167" t="s">
        <v>159</v>
      </c>
    </row>
    <row r="1652" spans="2:51" s="13" customFormat="1" ht="11.25">
      <c r="B1652" s="165"/>
      <c r="D1652" s="166" t="s">
        <v>167</v>
      </c>
      <c r="E1652" s="167" t="s">
        <v>1</v>
      </c>
      <c r="F1652" s="168" t="s">
        <v>2725</v>
      </c>
      <c r="H1652" s="169">
        <v>23.279</v>
      </c>
      <c r="I1652" s="170"/>
      <c r="L1652" s="165"/>
      <c r="M1652" s="171"/>
      <c r="N1652" s="172"/>
      <c r="O1652" s="172"/>
      <c r="P1652" s="172"/>
      <c r="Q1652" s="172"/>
      <c r="R1652" s="172"/>
      <c r="S1652" s="172"/>
      <c r="T1652" s="173"/>
      <c r="AT1652" s="167" t="s">
        <v>167</v>
      </c>
      <c r="AU1652" s="167" t="s">
        <v>85</v>
      </c>
      <c r="AV1652" s="13" t="s">
        <v>85</v>
      </c>
      <c r="AW1652" s="13" t="s">
        <v>32</v>
      </c>
      <c r="AX1652" s="13" t="s">
        <v>76</v>
      </c>
      <c r="AY1652" s="167" t="s">
        <v>159</v>
      </c>
    </row>
    <row r="1653" spans="2:51" s="13" customFormat="1" ht="22.5">
      <c r="B1653" s="165"/>
      <c r="D1653" s="166" t="s">
        <v>167</v>
      </c>
      <c r="E1653" s="167" t="s">
        <v>1</v>
      </c>
      <c r="F1653" s="168" t="s">
        <v>2726</v>
      </c>
      <c r="H1653" s="169">
        <v>46.089</v>
      </c>
      <c r="I1653" s="170"/>
      <c r="L1653" s="165"/>
      <c r="M1653" s="171"/>
      <c r="N1653" s="172"/>
      <c r="O1653" s="172"/>
      <c r="P1653" s="172"/>
      <c r="Q1653" s="172"/>
      <c r="R1653" s="172"/>
      <c r="S1653" s="172"/>
      <c r="T1653" s="173"/>
      <c r="AT1653" s="167" t="s">
        <v>167</v>
      </c>
      <c r="AU1653" s="167" t="s">
        <v>85</v>
      </c>
      <c r="AV1653" s="13" t="s">
        <v>85</v>
      </c>
      <c r="AW1653" s="13" t="s">
        <v>32</v>
      </c>
      <c r="AX1653" s="13" t="s">
        <v>76</v>
      </c>
      <c r="AY1653" s="167" t="s">
        <v>159</v>
      </c>
    </row>
    <row r="1654" spans="2:51" s="13" customFormat="1" ht="11.25">
      <c r="B1654" s="165"/>
      <c r="D1654" s="166" t="s">
        <v>167</v>
      </c>
      <c r="E1654" s="167" t="s">
        <v>1</v>
      </c>
      <c r="F1654" s="168" t="s">
        <v>1229</v>
      </c>
      <c r="H1654" s="169">
        <v>2.259</v>
      </c>
      <c r="I1654" s="170"/>
      <c r="L1654" s="165"/>
      <c r="M1654" s="171"/>
      <c r="N1654" s="172"/>
      <c r="O1654" s="172"/>
      <c r="P1654" s="172"/>
      <c r="Q1654" s="172"/>
      <c r="R1654" s="172"/>
      <c r="S1654" s="172"/>
      <c r="T1654" s="173"/>
      <c r="AT1654" s="167" t="s">
        <v>167</v>
      </c>
      <c r="AU1654" s="167" t="s">
        <v>85</v>
      </c>
      <c r="AV1654" s="13" t="s">
        <v>85</v>
      </c>
      <c r="AW1654" s="13" t="s">
        <v>32</v>
      </c>
      <c r="AX1654" s="13" t="s">
        <v>76</v>
      </c>
      <c r="AY1654" s="167" t="s">
        <v>159</v>
      </c>
    </row>
    <row r="1655" spans="2:51" s="13" customFormat="1" ht="11.25">
      <c r="B1655" s="165"/>
      <c r="D1655" s="166" t="s">
        <v>167</v>
      </c>
      <c r="E1655" s="167" t="s">
        <v>1</v>
      </c>
      <c r="F1655" s="168" t="s">
        <v>2727</v>
      </c>
      <c r="H1655" s="169">
        <v>18.12</v>
      </c>
      <c r="I1655" s="170"/>
      <c r="L1655" s="165"/>
      <c r="M1655" s="171"/>
      <c r="N1655" s="172"/>
      <c r="O1655" s="172"/>
      <c r="P1655" s="172"/>
      <c r="Q1655" s="172"/>
      <c r="R1655" s="172"/>
      <c r="S1655" s="172"/>
      <c r="T1655" s="173"/>
      <c r="AT1655" s="167" t="s">
        <v>167</v>
      </c>
      <c r="AU1655" s="167" t="s">
        <v>85</v>
      </c>
      <c r="AV1655" s="13" t="s">
        <v>85</v>
      </c>
      <c r="AW1655" s="13" t="s">
        <v>32</v>
      </c>
      <c r="AX1655" s="13" t="s">
        <v>76</v>
      </c>
      <c r="AY1655" s="167" t="s">
        <v>159</v>
      </c>
    </row>
    <row r="1656" spans="2:51" s="13" customFormat="1" ht="11.25">
      <c r="B1656" s="165"/>
      <c r="D1656" s="166" t="s">
        <v>167</v>
      </c>
      <c r="E1656" s="167" t="s">
        <v>1</v>
      </c>
      <c r="F1656" s="168" t="s">
        <v>2728</v>
      </c>
      <c r="H1656" s="169">
        <v>132.228</v>
      </c>
      <c r="I1656" s="170"/>
      <c r="L1656" s="165"/>
      <c r="M1656" s="171"/>
      <c r="N1656" s="172"/>
      <c r="O1656" s="172"/>
      <c r="P1656" s="172"/>
      <c r="Q1656" s="172"/>
      <c r="R1656" s="172"/>
      <c r="S1656" s="172"/>
      <c r="T1656" s="173"/>
      <c r="AT1656" s="167" t="s">
        <v>167</v>
      </c>
      <c r="AU1656" s="167" t="s">
        <v>85</v>
      </c>
      <c r="AV1656" s="13" t="s">
        <v>85</v>
      </c>
      <c r="AW1656" s="13" t="s">
        <v>32</v>
      </c>
      <c r="AX1656" s="13" t="s">
        <v>76</v>
      </c>
      <c r="AY1656" s="167" t="s">
        <v>159</v>
      </c>
    </row>
    <row r="1657" spans="2:51" s="14" customFormat="1" ht="11.25">
      <c r="B1657" s="174"/>
      <c r="D1657" s="166" t="s">
        <v>167</v>
      </c>
      <c r="E1657" s="175" t="s">
        <v>1</v>
      </c>
      <c r="F1657" s="176" t="s">
        <v>227</v>
      </c>
      <c r="H1657" s="177">
        <v>733.97</v>
      </c>
      <c r="I1657" s="178"/>
      <c r="L1657" s="174"/>
      <c r="M1657" s="179"/>
      <c r="N1657" s="180"/>
      <c r="O1657" s="180"/>
      <c r="P1657" s="180"/>
      <c r="Q1657" s="180"/>
      <c r="R1657" s="180"/>
      <c r="S1657" s="180"/>
      <c r="T1657" s="181"/>
      <c r="AT1657" s="175" t="s">
        <v>167</v>
      </c>
      <c r="AU1657" s="175" t="s">
        <v>85</v>
      </c>
      <c r="AV1657" s="14" t="s">
        <v>165</v>
      </c>
      <c r="AW1657" s="14" t="s">
        <v>32</v>
      </c>
      <c r="AX1657" s="14" t="s">
        <v>83</v>
      </c>
      <c r="AY1657" s="175" t="s">
        <v>159</v>
      </c>
    </row>
    <row r="1658" spans="1:65" s="2" customFormat="1" ht="24.2" customHeight="1">
      <c r="A1658" s="33"/>
      <c r="B1658" s="150"/>
      <c r="C1658" s="151" t="s">
        <v>2729</v>
      </c>
      <c r="D1658" s="151" t="s">
        <v>161</v>
      </c>
      <c r="E1658" s="152" t="s">
        <v>2730</v>
      </c>
      <c r="F1658" s="153" t="s">
        <v>2731</v>
      </c>
      <c r="G1658" s="154" t="s">
        <v>164</v>
      </c>
      <c r="H1658" s="155">
        <v>647.409</v>
      </c>
      <c r="I1658" s="156"/>
      <c r="J1658" s="157">
        <f>ROUND(I1658*H1658,2)</f>
        <v>0</v>
      </c>
      <c r="K1658" s="158"/>
      <c r="L1658" s="34"/>
      <c r="M1658" s="159" t="s">
        <v>1</v>
      </c>
      <c r="N1658" s="160" t="s">
        <v>41</v>
      </c>
      <c r="O1658" s="59"/>
      <c r="P1658" s="161">
        <f>O1658*H1658</f>
        <v>0</v>
      </c>
      <c r="Q1658" s="161">
        <v>0.0015</v>
      </c>
      <c r="R1658" s="161">
        <f>Q1658*H1658</f>
        <v>0.9711135</v>
      </c>
      <c r="S1658" s="161">
        <v>0</v>
      </c>
      <c r="T1658" s="162">
        <f>S1658*H1658</f>
        <v>0</v>
      </c>
      <c r="U1658" s="33"/>
      <c r="V1658" s="33"/>
      <c r="W1658" s="33"/>
      <c r="X1658" s="33"/>
      <c r="Y1658" s="33"/>
      <c r="Z1658" s="33"/>
      <c r="AA1658" s="33"/>
      <c r="AB1658" s="33"/>
      <c r="AC1658" s="33"/>
      <c r="AD1658" s="33"/>
      <c r="AE1658" s="33"/>
      <c r="AR1658" s="163" t="s">
        <v>237</v>
      </c>
      <c r="AT1658" s="163" t="s">
        <v>161</v>
      </c>
      <c r="AU1658" s="163" t="s">
        <v>85</v>
      </c>
      <c r="AY1658" s="18" t="s">
        <v>159</v>
      </c>
      <c r="BE1658" s="164">
        <f>IF(N1658="základní",J1658,0)</f>
        <v>0</v>
      </c>
      <c r="BF1658" s="164">
        <f>IF(N1658="snížená",J1658,0)</f>
        <v>0</v>
      </c>
      <c r="BG1658" s="164">
        <f>IF(N1658="zákl. přenesená",J1658,0)</f>
        <v>0</v>
      </c>
      <c r="BH1658" s="164">
        <f>IF(N1658="sníž. přenesená",J1658,0)</f>
        <v>0</v>
      </c>
      <c r="BI1658" s="164">
        <f>IF(N1658="nulová",J1658,0)</f>
        <v>0</v>
      </c>
      <c r="BJ1658" s="18" t="s">
        <v>83</v>
      </c>
      <c r="BK1658" s="164">
        <f>ROUND(I1658*H1658,2)</f>
        <v>0</v>
      </c>
      <c r="BL1658" s="18" t="s">
        <v>237</v>
      </c>
      <c r="BM1658" s="163" t="s">
        <v>2732</v>
      </c>
    </row>
    <row r="1659" spans="2:51" s="13" customFormat="1" ht="22.5">
      <c r="B1659" s="165"/>
      <c r="D1659" s="166" t="s">
        <v>167</v>
      </c>
      <c r="E1659" s="167" t="s">
        <v>1</v>
      </c>
      <c r="F1659" s="168" t="s">
        <v>2714</v>
      </c>
      <c r="H1659" s="169">
        <v>103.536</v>
      </c>
      <c r="I1659" s="170"/>
      <c r="L1659" s="165"/>
      <c r="M1659" s="171"/>
      <c r="N1659" s="172"/>
      <c r="O1659" s="172"/>
      <c r="P1659" s="172"/>
      <c r="Q1659" s="172"/>
      <c r="R1659" s="172"/>
      <c r="S1659" s="172"/>
      <c r="T1659" s="173"/>
      <c r="AT1659" s="167" t="s">
        <v>167</v>
      </c>
      <c r="AU1659" s="167" t="s">
        <v>85</v>
      </c>
      <c r="AV1659" s="13" t="s">
        <v>85</v>
      </c>
      <c r="AW1659" s="13" t="s">
        <v>32</v>
      </c>
      <c r="AX1659" s="13" t="s">
        <v>76</v>
      </c>
      <c r="AY1659" s="167" t="s">
        <v>159</v>
      </c>
    </row>
    <row r="1660" spans="2:51" s="13" customFormat="1" ht="22.5">
      <c r="B1660" s="165"/>
      <c r="D1660" s="166" t="s">
        <v>167</v>
      </c>
      <c r="E1660" s="167" t="s">
        <v>1</v>
      </c>
      <c r="F1660" s="168" t="s">
        <v>2715</v>
      </c>
      <c r="H1660" s="169">
        <v>50.049</v>
      </c>
      <c r="I1660" s="170"/>
      <c r="L1660" s="165"/>
      <c r="M1660" s="171"/>
      <c r="N1660" s="172"/>
      <c r="O1660" s="172"/>
      <c r="P1660" s="172"/>
      <c r="Q1660" s="172"/>
      <c r="R1660" s="172"/>
      <c r="S1660" s="172"/>
      <c r="T1660" s="173"/>
      <c r="AT1660" s="167" t="s">
        <v>167</v>
      </c>
      <c r="AU1660" s="167" t="s">
        <v>85</v>
      </c>
      <c r="AV1660" s="13" t="s">
        <v>85</v>
      </c>
      <c r="AW1660" s="13" t="s">
        <v>32</v>
      </c>
      <c r="AX1660" s="13" t="s">
        <v>76</v>
      </c>
      <c r="AY1660" s="167" t="s">
        <v>159</v>
      </c>
    </row>
    <row r="1661" spans="2:51" s="13" customFormat="1" ht="11.25">
      <c r="B1661" s="165"/>
      <c r="D1661" s="166" t="s">
        <v>167</v>
      </c>
      <c r="E1661" s="167" t="s">
        <v>1</v>
      </c>
      <c r="F1661" s="168" t="s">
        <v>2716</v>
      </c>
      <c r="H1661" s="169">
        <v>16.83</v>
      </c>
      <c r="I1661" s="170"/>
      <c r="L1661" s="165"/>
      <c r="M1661" s="171"/>
      <c r="N1661" s="172"/>
      <c r="O1661" s="172"/>
      <c r="P1661" s="172"/>
      <c r="Q1661" s="172"/>
      <c r="R1661" s="172"/>
      <c r="S1661" s="172"/>
      <c r="T1661" s="173"/>
      <c r="AT1661" s="167" t="s">
        <v>167</v>
      </c>
      <c r="AU1661" s="167" t="s">
        <v>85</v>
      </c>
      <c r="AV1661" s="13" t="s">
        <v>85</v>
      </c>
      <c r="AW1661" s="13" t="s">
        <v>32</v>
      </c>
      <c r="AX1661" s="13" t="s">
        <v>76</v>
      </c>
      <c r="AY1661" s="167" t="s">
        <v>159</v>
      </c>
    </row>
    <row r="1662" spans="2:51" s="13" customFormat="1" ht="11.25">
      <c r="B1662" s="165"/>
      <c r="D1662" s="166" t="s">
        <v>167</v>
      </c>
      <c r="E1662" s="167" t="s">
        <v>1</v>
      </c>
      <c r="F1662" s="168" t="s">
        <v>2717</v>
      </c>
      <c r="H1662" s="169">
        <v>43.29</v>
      </c>
      <c r="I1662" s="170"/>
      <c r="L1662" s="165"/>
      <c r="M1662" s="171"/>
      <c r="N1662" s="172"/>
      <c r="O1662" s="172"/>
      <c r="P1662" s="172"/>
      <c r="Q1662" s="172"/>
      <c r="R1662" s="172"/>
      <c r="S1662" s="172"/>
      <c r="T1662" s="173"/>
      <c r="AT1662" s="167" t="s">
        <v>167</v>
      </c>
      <c r="AU1662" s="167" t="s">
        <v>85</v>
      </c>
      <c r="AV1662" s="13" t="s">
        <v>85</v>
      </c>
      <c r="AW1662" s="13" t="s">
        <v>32</v>
      </c>
      <c r="AX1662" s="13" t="s">
        <v>76</v>
      </c>
      <c r="AY1662" s="167" t="s">
        <v>159</v>
      </c>
    </row>
    <row r="1663" spans="2:51" s="13" customFormat="1" ht="11.25">
      <c r="B1663" s="165"/>
      <c r="D1663" s="166" t="s">
        <v>167</v>
      </c>
      <c r="E1663" s="167" t="s">
        <v>1</v>
      </c>
      <c r="F1663" s="168" t="s">
        <v>2718</v>
      </c>
      <c r="H1663" s="169">
        <v>20.052</v>
      </c>
      <c r="I1663" s="170"/>
      <c r="L1663" s="165"/>
      <c r="M1663" s="171"/>
      <c r="N1663" s="172"/>
      <c r="O1663" s="172"/>
      <c r="P1663" s="172"/>
      <c r="Q1663" s="172"/>
      <c r="R1663" s="172"/>
      <c r="S1663" s="172"/>
      <c r="T1663" s="173"/>
      <c r="AT1663" s="167" t="s">
        <v>167</v>
      </c>
      <c r="AU1663" s="167" t="s">
        <v>85</v>
      </c>
      <c r="AV1663" s="13" t="s">
        <v>85</v>
      </c>
      <c r="AW1663" s="13" t="s">
        <v>32</v>
      </c>
      <c r="AX1663" s="13" t="s">
        <v>76</v>
      </c>
      <c r="AY1663" s="167" t="s">
        <v>159</v>
      </c>
    </row>
    <row r="1664" spans="2:51" s="13" customFormat="1" ht="11.25">
      <c r="B1664" s="165"/>
      <c r="D1664" s="166" t="s">
        <v>167</v>
      </c>
      <c r="E1664" s="167" t="s">
        <v>1</v>
      </c>
      <c r="F1664" s="168" t="s">
        <v>2720</v>
      </c>
      <c r="H1664" s="169">
        <v>29.294</v>
      </c>
      <c r="I1664" s="170"/>
      <c r="L1664" s="165"/>
      <c r="M1664" s="171"/>
      <c r="N1664" s="172"/>
      <c r="O1664" s="172"/>
      <c r="P1664" s="172"/>
      <c r="Q1664" s="172"/>
      <c r="R1664" s="172"/>
      <c r="S1664" s="172"/>
      <c r="T1664" s="173"/>
      <c r="AT1664" s="167" t="s">
        <v>167</v>
      </c>
      <c r="AU1664" s="167" t="s">
        <v>85</v>
      </c>
      <c r="AV1664" s="13" t="s">
        <v>85</v>
      </c>
      <c r="AW1664" s="13" t="s">
        <v>32</v>
      </c>
      <c r="AX1664" s="13" t="s">
        <v>76</v>
      </c>
      <c r="AY1664" s="167" t="s">
        <v>159</v>
      </c>
    </row>
    <row r="1665" spans="2:51" s="13" customFormat="1" ht="11.25">
      <c r="B1665" s="165"/>
      <c r="D1665" s="166" t="s">
        <v>167</v>
      </c>
      <c r="E1665" s="167" t="s">
        <v>1</v>
      </c>
      <c r="F1665" s="168" t="s">
        <v>2721</v>
      </c>
      <c r="H1665" s="169">
        <v>14.738</v>
      </c>
      <c r="I1665" s="170"/>
      <c r="L1665" s="165"/>
      <c r="M1665" s="171"/>
      <c r="N1665" s="172"/>
      <c r="O1665" s="172"/>
      <c r="P1665" s="172"/>
      <c r="Q1665" s="172"/>
      <c r="R1665" s="172"/>
      <c r="S1665" s="172"/>
      <c r="T1665" s="173"/>
      <c r="AT1665" s="167" t="s">
        <v>167</v>
      </c>
      <c r="AU1665" s="167" t="s">
        <v>85</v>
      </c>
      <c r="AV1665" s="13" t="s">
        <v>85</v>
      </c>
      <c r="AW1665" s="13" t="s">
        <v>32</v>
      </c>
      <c r="AX1665" s="13" t="s">
        <v>76</v>
      </c>
      <c r="AY1665" s="167" t="s">
        <v>159</v>
      </c>
    </row>
    <row r="1666" spans="2:51" s="13" customFormat="1" ht="11.25">
      <c r="B1666" s="165"/>
      <c r="D1666" s="166" t="s">
        <v>167</v>
      </c>
      <c r="E1666" s="167" t="s">
        <v>1</v>
      </c>
      <c r="F1666" s="168" t="s">
        <v>2722</v>
      </c>
      <c r="H1666" s="169">
        <v>65.556</v>
      </c>
      <c r="I1666" s="170"/>
      <c r="L1666" s="165"/>
      <c r="M1666" s="171"/>
      <c r="N1666" s="172"/>
      <c r="O1666" s="172"/>
      <c r="P1666" s="172"/>
      <c r="Q1666" s="172"/>
      <c r="R1666" s="172"/>
      <c r="S1666" s="172"/>
      <c r="T1666" s="173"/>
      <c r="AT1666" s="167" t="s">
        <v>167</v>
      </c>
      <c r="AU1666" s="167" t="s">
        <v>85</v>
      </c>
      <c r="AV1666" s="13" t="s">
        <v>85</v>
      </c>
      <c r="AW1666" s="13" t="s">
        <v>32</v>
      </c>
      <c r="AX1666" s="13" t="s">
        <v>76</v>
      </c>
      <c r="AY1666" s="167" t="s">
        <v>159</v>
      </c>
    </row>
    <row r="1667" spans="2:51" s="13" customFormat="1" ht="33.75">
      <c r="B1667" s="165"/>
      <c r="D1667" s="166" t="s">
        <v>167</v>
      </c>
      <c r="E1667" s="167" t="s">
        <v>1</v>
      </c>
      <c r="F1667" s="168" t="s">
        <v>2723</v>
      </c>
      <c r="H1667" s="169">
        <v>151.952</v>
      </c>
      <c r="I1667" s="170"/>
      <c r="L1667" s="165"/>
      <c r="M1667" s="171"/>
      <c r="N1667" s="172"/>
      <c r="O1667" s="172"/>
      <c r="P1667" s="172"/>
      <c r="Q1667" s="172"/>
      <c r="R1667" s="172"/>
      <c r="S1667" s="172"/>
      <c r="T1667" s="173"/>
      <c r="AT1667" s="167" t="s">
        <v>167</v>
      </c>
      <c r="AU1667" s="167" t="s">
        <v>85</v>
      </c>
      <c r="AV1667" s="13" t="s">
        <v>85</v>
      </c>
      <c r="AW1667" s="13" t="s">
        <v>32</v>
      </c>
      <c r="AX1667" s="13" t="s">
        <v>76</v>
      </c>
      <c r="AY1667" s="167" t="s">
        <v>159</v>
      </c>
    </row>
    <row r="1668" spans="2:51" s="13" customFormat="1" ht="11.25">
      <c r="B1668" s="165"/>
      <c r="D1668" s="166" t="s">
        <v>167</v>
      </c>
      <c r="E1668" s="167" t="s">
        <v>1</v>
      </c>
      <c r="F1668" s="168" t="s">
        <v>2724</v>
      </c>
      <c r="H1668" s="169">
        <v>1.764</v>
      </c>
      <c r="I1668" s="170"/>
      <c r="L1668" s="165"/>
      <c r="M1668" s="171"/>
      <c r="N1668" s="172"/>
      <c r="O1668" s="172"/>
      <c r="P1668" s="172"/>
      <c r="Q1668" s="172"/>
      <c r="R1668" s="172"/>
      <c r="S1668" s="172"/>
      <c r="T1668" s="173"/>
      <c r="AT1668" s="167" t="s">
        <v>167</v>
      </c>
      <c r="AU1668" s="167" t="s">
        <v>85</v>
      </c>
      <c r="AV1668" s="13" t="s">
        <v>85</v>
      </c>
      <c r="AW1668" s="13" t="s">
        <v>32</v>
      </c>
      <c r="AX1668" s="13" t="s">
        <v>76</v>
      </c>
      <c r="AY1668" s="167" t="s">
        <v>159</v>
      </c>
    </row>
    <row r="1669" spans="2:51" s="13" customFormat="1" ht="11.25">
      <c r="B1669" s="165"/>
      <c r="D1669" s="166" t="s">
        <v>167</v>
      </c>
      <c r="E1669" s="167" t="s">
        <v>1</v>
      </c>
      <c r="F1669" s="168" t="s">
        <v>2727</v>
      </c>
      <c r="H1669" s="169">
        <v>18.12</v>
      </c>
      <c r="I1669" s="170"/>
      <c r="L1669" s="165"/>
      <c r="M1669" s="171"/>
      <c r="N1669" s="172"/>
      <c r="O1669" s="172"/>
      <c r="P1669" s="172"/>
      <c r="Q1669" s="172"/>
      <c r="R1669" s="172"/>
      <c r="S1669" s="172"/>
      <c r="T1669" s="173"/>
      <c r="AT1669" s="167" t="s">
        <v>167</v>
      </c>
      <c r="AU1669" s="167" t="s">
        <v>85</v>
      </c>
      <c r="AV1669" s="13" t="s">
        <v>85</v>
      </c>
      <c r="AW1669" s="13" t="s">
        <v>32</v>
      </c>
      <c r="AX1669" s="13" t="s">
        <v>76</v>
      </c>
      <c r="AY1669" s="167" t="s">
        <v>159</v>
      </c>
    </row>
    <row r="1670" spans="2:51" s="13" customFormat="1" ht="11.25">
      <c r="B1670" s="165"/>
      <c r="D1670" s="166" t="s">
        <v>167</v>
      </c>
      <c r="E1670" s="167" t="s">
        <v>1</v>
      </c>
      <c r="F1670" s="168" t="s">
        <v>2728</v>
      </c>
      <c r="H1670" s="169">
        <v>132.228</v>
      </c>
      <c r="I1670" s="170"/>
      <c r="L1670" s="165"/>
      <c r="M1670" s="171"/>
      <c r="N1670" s="172"/>
      <c r="O1670" s="172"/>
      <c r="P1670" s="172"/>
      <c r="Q1670" s="172"/>
      <c r="R1670" s="172"/>
      <c r="S1670" s="172"/>
      <c r="T1670" s="173"/>
      <c r="AT1670" s="167" t="s">
        <v>167</v>
      </c>
      <c r="AU1670" s="167" t="s">
        <v>85</v>
      </c>
      <c r="AV1670" s="13" t="s">
        <v>85</v>
      </c>
      <c r="AW1670" s="13" t="s">
        <v>32</v>
      </c>
      <c r="AX1670" s="13" t="s">
        <v>76</v>
      </c>
      <c r="AY1670" s="167" t="s">
        <v>159</v>
      </c>
    </row>
    <row r="1671" spans="2:51" s="14" customFormat="1" ht="11.25">
      <c r="B1671" s="174"/>
      <c r="D1671" s="166" t="s">
        <v>167</v>
      </c>
      <c r="E1671" s="175" t="s">
        <v>1</v>
      </c>
      <c r="F1671" s="176" t="s">
        <v>227</v>
      </c>
      <c r="H1671" s="177">
        <v>647.4089999999999</v>
      </c>
      <c r="I1671" s="178"/>
      <c r="L1671" s="174"/>
      <c r="M1671" s="179"/>
      <c r="N1671" s="180"/>
      <c r="O1671" s="180"/>
      <c r="P1671" s="180"/>
      <c r="Q1671" s="180"/>
      <c r="R1671" s="180"/>
      <c r="S1671" s="180"/>
      <c r="T1671" s="181"/>
      <c r="AT1671" s="175" t="s">
        <v>167</v>
      </c>
      <c r="AU1671" s="175" t="s">
        <v>85</v>
      </c>
      <c r="AV1671" s="14" t="s">
        <v>165</v>
      </c>
      <c r="AW1671" s="14" t="s">
        <v>32</v>
      </c>
      <c r="AX1671" s="14" t="s">
        <v>83</v>
      </c>
      <c r="AY1671" s="175" t="s">
        <v>159</v>
      </c>
    </row>
    <row r="1672" spans="1:65" s="2" customFormat="1" ht="21.75" customHeight="1">
      <c r="A1672" s="33"/>
      <c r="B1672" s="150"/>
      <c r="C1672" s="151" t="s">
        <v>2733</v>
      </c>
      <c r="D1672" s="151" t="s">
        <v>161</v>
      </c>
      <c r="E1672" s="152" t="s">
        <v>2734</v>
      </c>
      <c r="F1672" s="153" t="s">
        <v>2735</v>
      </c>
      <c r="G1672" s="154" t="s">
        <v>190</v>
      </c>
      <c r="H1672" s="155">
        <v>247.179</v>
      </c>
      <c r="I1672" s="156"/>
      <c r="J1672" s="157">
        <f>ROUND(I1672*H1672,2)</f>
        <v>0</v>
      </c>
      <c r="K1672" s="158"/>
      <c r="L1672" s="34"/>
      <c r="M1672" s="159" t="s">
        <v>1</v>
      </c>
      <c r="N1672" s="160" t="s">
        <v>41</v>
      </c>
      <c r="O1672" s="59"/>
      <c r="P1672" s="161">
        <f>O1672*H1672</f>
        <v>0</v>
      </c>
      <c r="Q1672" s="161">
        <v>0.0002</v>
      </c>
      <c r="R1672" s="161">
        <f>Q1672*H1672</f>
        <v>0.0494358</v>
      </c>
      <c r="S1672" s="161">
        <v>0</v>
      </c>
      <c r="T1672" s="162">
        <f>S1672*H1672</f>
        <v>0</v>
      </c>
      <c r="U1672" s="33"/>
      <c r="V1672" s="33"/>
      <c r="W1672" s="33"/>
      <c r="X1672" s="33"/>
      <c r="Y1672" s="33"/>
      <c r="Z1672" s="33"/>
      <c r="AA1672" s="33"/>
      <c r="AB1672" s="33"/>
      <c r="AC1672" s="33"/>
      <c r="AD1672" s="33"/>
      <c r="AE1672" s="33"/>
      <c r="AR1672" s="163" t="s">
        <v>237</v>
      </c>
      <c r="AT1672" s="163" t="s">
        <v>161</v>
      </c>
      <c r="AU1672" s="163" t="s">
        <v>85</v>
      </c>
      <c r="AY1672" s="18" t="s">
        <v>159</v>
      </c>
      <c r="BE1672" s="164">
        <f>IF(N1672="základní",J1672,0)</f>
        <v>0</v>
      </c>
      <c r="BF1672" s="164">
        <f>IF(N1672="snížená",J1672,0)</f>
        <v>0</v>
      </c>
      <c r="BG1672" s="164">
        <f>IF(N1672="zákl. přenesená",J1672,0)</f>
        <v>0</v>
      </c>
      <c r="BH1672" s="164">
        <f>IF(N1672="sníž. přenesená",J1672,0)</f>
        <v>0</v>
      </c>
      <c r="BI1672" s="164">
        <f>IF(N1672="nulová",J1672,0)</f>
        <v>0</v>
      </c>
      <c r="BJ1672" s="18" t="s">
        <v>83</v>
      </c>
      <c r="BK1672" s="164">
        <f>ROUND(I1672*H1672,2)</f>
        <v>0</v>
      </c>
      <c r="BL1672" s="18" t="s">
        <v>237</v>
      </c>
      <c r="BM1672" s="163" t="s">
        <v>2736</v>
      </c>
    </row>
    <row r="1673" spans="2:51" s="13" customFormat="1" ht="11.25">
      <c r="B1673" s="165"/>
      <c r="D1673" s="166" t="s">
        <v>167</v>
      </c>
      <c r="E1673" s="167" t="s">
        <v>1</v>
      </c>
      <c r="F1673" s="168" t="s">
        <v>2737</v>
      </c>
      <c r="H1673" s="169">
        <v>22.08</v>
      </c>
      <c r="I1673" s="170"/>
      <c r="L1673" s="165"/>
      <c r="M1673" s="171"/>
      <c r="N1673" s="172"/>
      <c r="O1673" s="172"/>
      <c r="P1673" s="172"/>
      <c r="Q1673" s="172"/>
      <c r="R1673" s="172"/>
      <c r="S1673" s="172"/>
      <c r="T1673" s="173"/>
      <c r="AT1673" s="167" t="s">
        <v>167</v>
      </c>
      <c r="AU1673" s="167" t="s">
        <v>85</v>
      </c>
      <c r="AV1673" s="13" t="s">
        <v>85</v>
      </c>
      <c r="AW1673" s="13" t="s">
        <v>32</v>
      </c>
      <c r="AX1673" s="13" t="s">
        <v>76</v>
      </c>
      <c r="AY1673" s="167" t="s">
        <v>159</v>
      </c>
    </row>
    <row r="1674" spans="2:51" s="13" customFormat="1" ht="11.25">
      <c r="B1674" s="165"/>
      <c r="D1674" s="166" t="s">
        <v>167</v>
      </c>
      <c r="E1674" s="167" t="s">
        <v>1</v>
      </c>
      <c r="F1674" s="168" t="s">
        <v>2738</v>
      </c>
      <c r="H1674" s="169">
        <v>21.6</v>
      </c>
      <c r="I1674" s="170"/>
      <c r="L1674" s="165"/>
      <c r="M1674" s="171"/>
      <c r="N1674" s="172"/>
      <c r="O1674" s="172"/>
      <c r="P1674" s="172"/>
      <c r="Q1674" s="172"/>
      <c r="R1674" s="172"/>
      <c r="S1674" s="172"/>
      <c r="T1674" s="173"/>
      <c r="AT1674" s="167" t="s">
        <v>167</v>
      </c>
      <c r="AU1674" s="167" t="s">
        <v>85</v>
      </c>
      <c r="AV1674" s="13" t="s">
        <v>85</v>
      </c>
      <c r="AW1674" s="13" t="s">
        <v>32</v>
      </c>
      <c r="AX1674" s="13" t="s">
        <v>76</v>
      </c>
      <c r="AY1674" s="167" t="s">
        <v>159</v>
      </c>
    </row>
    <row r="1675" spans="2:51" s="13" customFormat="1" ht="11.25">
      <c r="B1675" s="165"/>
      <c r="D1675" s="166" t="s">
        <v>167</v>
      </c>
      <c r="E1675" s="167" t="s">
        <v>1</v>
      </c>
      <c r="F1675" s="168" t="s">
        <v>2739</v>
      </c>
      <c r="H1675" s="169">
        <v>3.905</v>
      </c>
      <c r="I1675" s="170"/>
      <c r="L1675" s="165"/>
      <c r="M1675" s="171"/>
      <c r="N1675" s="172"/>
      <c r="O1675" s="172"/>
      <c r="P1675" s="172"/>
      <c r="Q1675" s="172"/>
      <c r="R1675" s="172"/>
      <c r="S1675" s="172"/>
      <c r="T1675" s="173"/>
      <c r="AT1675" s="167" t="s">
        <v>167</v>
      </c>
      <c r="AU1675" s="167" t="s">
        <v>85</v>
      </c>
      <c r="AV1675" s="13" t="s">
        <v>85</v>
      </c>
      <c r="AW1675" s="13" t="s">
        <v>32</v>
      </c>
      <c r="AX1675" s="13" t="s">
        <v>76</v>
      </c>
      <c r="AY1675" s="167" t="s">
        <v>159</v>
      </c>
    </row>
    <row r="1676" spans="2:51" s="13" customFormat="1" ht="11.25">
      <c r="B1676" s="165"/>
      <c r="D1676" s="166" t="s">
        <v>167</v>
      </c>
      <c r="E1676" s="167" t="s">
        <v>1</v>
      </c>
      <c r="F1676" s="168" t="s">
        <v>2740</v>
      </c>
      <c r="H1676" s="169">
        <v>8</v>
      </c>
      <c r="I1676" s="170"/>
      <c r="L1676" s="165"/>
      <c r="M1676" s="171"/>
      <c r="N1676" s="172"/>
      <c r="O1676" s="172"/>
      <c r="P1676" s="172"/>
      <c r="Q1676" s="172"/>
      <c r="R1676" s="172"/>
      <c r="S1676" s="172"/>
      <c r="T1676" s="173"/>
      <c r="AT1676" s="167" t="s">
        <v>167</v>
      </c>
      <c r="AU1676" s="167" t="s">
        <v>85</v>
      </c>
      <c r="AV1676" s="13" t="s">
        <v>85</v>
      </c>
      <c r="AW1676" s="13" t="s">
        <v>32</v>
      </c>
      <c r="AX1676" s="13" t="s">
        <v>76</v>
      </c>
      <c r="AY1676" s="167" t="s">
        <v>159</v>
      </c>
    </row>
    <row r="1677" spans="2:51" s="13" customFormat="1" ht="11.25">
      <c r="B1677" s="165"/>
      <c r="D1677" s="166" t="s">
        <v>167</v>
      </c>
      <c r="E1677" s="167" t="s">
        <v>1</v>
      </c>
      <c r="F1677" s="168" t="s">
        <v>2741</v>
      </c>
      <c r="H1677" s="169">
        <v>3.75</v>
      </c>
      <c r="I1677" s="170"/>
      <c r="L1677" s="165"/>
      <c r="M1677" s="171"/>
      <c r="N1677" s="172"/>
      <c r="O1677" s="172"/>
      <c r="P1677" s="172"/>
      <c r="Q1677" s="172"/>
      <c r="R1677" s="172"/>
      <c r="S1677" s="172"/>
      <c r="T1677" s="173"/>
      <c r="AT1677" s="167" t="s">
        <v>167</v>
      </c>
      <c r="AU1677" s="167" t="s">
        <v>85</v>
      </c>
      <c r="AV1677" s="13" t="s">
        <v>85</v>
      </c>
      <c r="AW1677" s="13" t="s">
        <v>32</v>
      </c>
      <c r="AX1677" s="13" t="s">
        <v>76</v>
      </c>
      <c r="AY1677" s="167" t="s">
        <v>159</v>
      </c>
    </row>
    <row r="1678" spans="2:51" s="13" customFormat="1" ht="11.25">
      <c r="B1678" s="165"/>
      <c r="D1678" s="166" t="s">
        <v>167</v>
      </c>
      <c r="E1678" s="167" t="s">
        <v>1</v>
      </c>
      <c r="F1678" s="168" t="s">
        <v>2742</v>
      </c>
      <c r="H1678" s="169">
        <v>3.6</v>
      </c>
      <c r="I1678" s="170"/>
      <c r="L1678" s="165"/>
      <c r="M1678" s="171"/>
      <c r="N1678" s="172"/>
      <c r="O1678" s="172"/>
      <c r="P1678" s="172"/>
      <c r="Q1678" s="172"/>
      <c r="R1678" s="172"/>
      <c r="S1678" s="172"/>
      <c r="T1678" s="173"/>
      <c r="AT1678" s="167" t="s">
        <v>167</v>
      </c>
      <c r="AU1678" s="167" t="s">
        <v>85</v>
      </c>
      <c r="AV1678" s="13" t="s">
        <v>85</v>
      </c>
      <c r="AW1678" s="13" t="s">
        <v>32</v>
      </c>
      <c r="AX1678" s="13" t="s">
        <v>76</v>
      </c>
      <c r="AY1678" s="167" t="s">
        <v>159</v>
      </c>
    </row>
    <row r="1679" spans="2:51" s="13" customFormat="1" ht="11.25">
      <c r="B1679" s="165"/>
      <c r="D1679" s="166" t="s">
        <v>167</v>
      </c>
      <c r="E1679" s="167" t="s">
        <v>1</v>
      </c>
      <c r="F1679" s="168" t="s">
        <v>2743</v>
      </c>
      <c r="H1679" s="169">
        <v>5.4</v>
      </c>
      <c r="I1679" s="170"/>
      <c r="L1679" s="165"/>
      <c r="M1679" s="171"/>
      <c r="N1679" s="172"/>
      <c r="O1679" s="172"/>
      <c r="P1679" s="172"/>
      <c r="Q1679" s="172"/>
      <c r="R1679" s="172"/>
      <c r="S1679" s="172"/>
      <c r="T1679" s="173"/>
      <c r="AT1679" s="167" t="s">
        <v>167</v>
      </c>
      <c r="AU1679" s="167" t="s">
        <v>85</v>
      </c>
      <c r="AV1679" s="13" t="s">
        <v>85</v>
      </c>
      <c r="AW1679" s="13" t="s">
        <v>32</v>
      </c>
      <c r="AX1679" s="13" t="s">
        <v>76</v>
      </c>
      <c r="AY1679" s="167" t="s">
        <v>159</v>
      </c>
    </row>
    <row r="1680" spans="2:51" s="13" customFormat="1" ht="11.25">
      <c r="B1680" s="165"/>
      <c r="D1680" s="166" t="s">
        <v>167</v>
      </c>
      <c r="E1680" s="167" t="s">
        <v>1</v>
      </c>
      <c r="F1680" s="168" t="s">
        <v>2744</v>
      </c>
      <c r="H1680" s="169">
        <v>8.045</v>
      </c>
      <c r="I1680" s="170"/>
      <c r="L1680" s="165"/>
      <c r="M1680" s="171"/>
      <c r="N1680" s="172"/>
      <c r="O1680" s="172"/>
      <c r="P1680" s="172"/>
      <c r="Q1680" s="172"/>
      <c r="R1680" s="172"/>
      <c r="S1680" s="172"/>
      <c r="T1680" s="173"/>
      <c r="AT1680" s="167" t="s">
        <v>167</v>
      </c>
      <c r="AU1680" s="167" t="s">
        <v>85</v>
      </c>
      <c r="AV1680" s="13" t="s">
        <v>85</v>
      </c>
      <c r="AW1680" s="13" t="s">
        <v>32</v>
      </c>
      <c r="AX1680" s="13" t="s">
        <v>76</v>
      </c>
      <c r="AY1680" s="167" t="s">
        <v>159</v>
      </c>
    </row>
    <row r="1681" spans="2:51" s="13" customFormat="1" ht="11.25">
      <c r="B1681" s="165"/>
      <c r="D1681" s="166" t="s">
        <v>167</v>
      </c>
      <c r="E1681" s="167" t="s">
        <v>1</v>
      </c>
      <c r="F1681" s="168" t="s">
        <v>2745</v>
      </c>
      <c r="H1681" s="169">
        <v>7</v>
      </c>
      <c r="I1681" s="170"/>
      <c r="L1681" s="165"/>
      <c r="M1681" s="171"/>
      <c r="N1681" s="172"/>
      <c r="O1681" s="172"/>
      <c r="P1681" s="172"/>
      <c r="Q1681" s="172"/>
      <c r="R1681" s="172"/>
      <c r="S1681" s="172"/>
      <c r="T1681" s="173"/>
      <c r="AT1681" s="167" t="s">
        <v>167</v>
      </c>
      <c r="AU1681" s="167" t="s">
        <v>85</v>
      </c>
      <c r="AV1681" s="13" t="s">
        <v>85</v>
      </c>
      <c r="AW1681" s="13" t="s">
        <v>32</v>
      </c>
      <c r="AX1681" s="13" t="s">
        <v>76</v>
      </c>
      <c r="AY1681" s="167" t="s">
        <v>159</v>
      </c>
    </row>
    <row r="1682" spans="2:51" s="13" customFormat="1" ht="11.25">
      <c r="B1682" s="165"/>
      <c r="D1682" s="166" t="s">
        <v>167</v>
      </c>
      <c r="E1682" s="167" t="s">
        <v>1</v>
      </c>
      <c r="F1682" s="168" t="s">
        <v>2746</v>
      </c>
      <c r="H1682" s="169">
        <v>19.85</v>
      </c>
      <c r="I1682" s="170"/>
      <c r="L1682" s="165"/>
      <c r="M1682" s="171"/>
      <c r="N1682" s="172"/>
      <c r="O1682" s="172"/>
      <c r="P1682" s="172"/>
      <c r="Q1682" s="172"/>
      <c r="R1682" s="172"/>
      <c r="S1682" s="172"/>
      <c r="T1682" s="173"/>
      <c r="AT1682" s="167" t="s">
        <v>167</v>
      </c>
      <c r="AU1682" s="167" t="s">
        <v>85</v>
      </c>
      <c r="AV1682" s="13" t="s">
        <v>85</v>
      </c>
      <c r="AW1682" s="13" t="s">
        <v>32</v>
      </c>
      <c r="AX1682" s="13" t="s">
        <v>76</v>
      </c>
      <c r="AY1682" s="167" t="s">
        <v>159</v>
      </c>
    </row>
    <row r="1683" spans="2:51" s="13" customFormat="1" ht="11.25">
      <c r="B1683" s="165"/>
      <c r="D1683" s="166" t="s">
        <v>167</v>
      </c>
      <c r="E1683" s="167" t="s">
        <v>1</v>
      </c>
      <c r="F1683" s="168" t="s">
        <v>2747</v>
      </c>
      <c r="H1683" s="169">
        <v>1.2</v>
      </c>
      <c r="I1683" s="170"/>
      <c r="L1683" s="165"/>
      <c r="M1683" s="171"/>
      <c r="N1683" s="172"/>
      <c r="O1683" s="172"/>
      <c r="P1683" s="172"/>
      <c r="Q1683" s="172"/>
      <c r="R1683" s="172"/>
      <c r="S1683" s="172"/>
      <c r="T1683" s="173"/>
      <c r="AT1683" s="167" t="s">
        <v>167</v>
      </c>
      <c r="AU1683" s="167" t="s">
        <v>85</v>
      </c>
      <c r="AV1683" s="13" t="s">
        <v>85</v>
      </c>
      <c r="AW1683" s="13" t="s">
        <v>32</v>
      </c>
      <c r="AX1683" s="13" t="s">
        <v>76</v>
      </c>
      <c r="AY1683" s="167" t="s">
        <v>159</v>
      </c>
    </row>
    <row r="1684" spans="2:51" s="13" customFormat="1" ht="11.25">
      <c r="B1684" s="165"/>
      <c r="D1684" s="166" t="s">
        <v>167</v>
      </c>
      <c r="E1684" s="167" t="s">
        <v>1</v>
      </c>
      <c r="F1684" s="168" t="s">
        <v>2748</v>
      </c>
      <c r="H1684" s="169">
        <v>3.6</v>
      </c>
      <c r="I1684" s="170"/>
      <c r="L1684" s="165"/>
      <c r="M1684" s="171"/>
      <c r="N1684" s="172"/>
      <c r="O1684" s="172"/>
      <c r="P1684" s="172"/>
      <c r="Q1684" s="172"/>
      <c r="R1684" s="172"/>
      <c r="S1684" s="172"/>
      <c r="T1684" s="173"/>
      <c r="AT1684" s="167" t="s">
        <v>167</v>
      </c>
      <c r="AU1684" s="167" t="s">
        <v>85</v>
      </c>
      <c r="AV1684" s="13" t="s">
        <v>85</v>
      </c>
      <c r="AW1684" s="13" t="s">
        <v>32</v>
      </c>
      <c r="AX1684" s="13" t="s">
        <v>76</v>
      </c>
      <c r="AY1684" s="167" t="s">
        <v>159</v>
      </c>
    </row>
    <row r="1685" spans="2:51" s="13" customFormat="1" ht="11.25">
      <c r="B1685" s="165"/>
      <c r="D1685" s="166" t="s">
        <v>167</v>
      </c>
      <c r="E1685" s="167" t="s">
        <v>1</v>
      </c>
      <c r="F1685" s="168" t="s">
        <v>2749</v>
      </c>
      <c r="H1685" s="169">
        <v>37.8</v>
      </c>
      <c r="I1685" s="170"/>
      <c r="L1685" s="165"/>
      <c r="M1685" s="171"/>
      <c r="N1685" s="172"/>
      <c r="O1685" s="172"/>
      <c r="P1685" s="172"/>
      <c r="Q1685" s="172"/>
      <c r="R1685" s="172"/>
      <c r="S1685" s="172"/>
      <c r="T1685" s="173"/>
      <c r="AT1685" s="167" t="s">
        <v>167</v>
      </c>
      <c r="AU1685" s="167" t="s">
        <v>85</v>
      </c>
      <c r="AV1685" s="13" t="s">
        <v>85</v>
      </c>
      <c r="AW1685" s="13" t="s">
        <v>32</v>
      </c>
      <c r="AX1685" s="13" t="s">
        <v>76</v>
      </c>
      <c r="AY1685" s="167" t="s">
        <v>159</v>
      </c>
    </row>
    <row r="1686" spans="2:51" s="13" customFormat="1" ht="11.25">
      <c r="B1686" s="165"/>
      <c r="D1686" s="166" t="s">
        <v>167</v>
      </c>
      <c r="E1686" s="167" t="s">
        <v>1</v>
      </c>
      <c r="F1686" s="168" t="s">
        <v>2750</v>
      </c>
      <c r="H1686" s="169">
        <v>3.39</v>
      </c>
      <c r="I1686" s="170"/>
      <c r="L1686" s="165"/>
      <c r="M1686" s="171"/>
      <c r="N1686" s="172"/>
      <c r="O1686" s="172"/>
      <c r="P1686" s="172"/>
      <c r="Q1686" s="172"/>
      <c r="R1686" s="172"/>
      <c r="S1686" s="172"/>
      <c r="T1686" s="173"/>
      <c r="AT1686" s="167" t="s">
        <v>167</v>
      </c>
      <c r="AU1686" s="167" t="s">
        <v>85</v>
      </c>
      <c r="AV1686" s="13" t="s">
        <v>85</v>
      </c>
      <c r="AW1686" s="13" t="s">
        <v>32</v>
      </c>
      <c r="AX1686" s="13" t="s">
        <v>76</v>
      </c>
      <c r="AY1686" s="167" t="s">
        <v>159</v>
      </c>
    </row>
    <row r="1687" spans="2:51" s="13" customFormat="1" ht="11.25">
      <c r="B1687" s="165"/>
      <c r="D1687" s="166" t="s">
        <v>167</v>
      </c>
      <c r="E1687" s="167" t="s">
        <v>1</v>
      </c>
      <c r="F1687" s="168" t="s">
        <v>2751</v>
      </c>
      <c r="H1687" s="169">
        <v>61.4</v>
      </c>
      <c r="I1687" s="170"/>
      <c r="L1687" s="165"/>
      <c r="M1687" s="171"/>
      <c r="N1687" s="172"/>
      <c r="O1687" s="172"/>
      <c r="P1687" s="172"/>
      <c r="Q1687" s="172"/>
      <c r="R1687" s="172"/>
      <c r="S1687" s="172"/>
      <c r="T1687" s="173"/>
      <c r="AT1687" s="167" t="s">
        <v>167</v>
      </c>
      <c r="AU1687" s="167" t="s">
        <v>85</v>
      </c>
      <c r="AV1687" s="13" t="s">
        <v>85</v>
      </c>
      <c r="AW1687" s="13" t="s">
        <v>32</v>
      </c>
      <c r="AX1687" s="13" t="s">
        <v>76</v>
      </c>
      <c r="AY1687" s="167" t="s">
        <v>159</v>
      </c>
    </row>
    <row r="1688" spans="2:51" s="13" customFormat="1" ht="11.25">
      <c r="B1688" s="165"/>
      <c r="D1688" s="166" t="s">
        <v>167</v>
      </c>
      <c r="E1688" s="167" t="s">
        <v>1</v>
      </c>
      <c r="F1688" s="168" t="s">
        <v>2752</v>
      </c>
      <c r="H1688" s="169">
        <v>36.559</v>
      </c>
      <c r="I1688" s="170"/>
      <c r="L1688" s="165"/>
      <c r="M1688" s="171"/>
      <c r="N1688" s="172"/>
      <c r="O1688" s="172"/>
      <c r="P1688" s="172"/>
      <c r="Q1688" s="172"/>
      <c r="R1688" s="172"/>
      <c r="S1688" s="172"/>
      <c r="T1688" s="173"/>
      <c r="AT1688" s="167" t="s">
        <v>167</v>
      </c>
      <c r="AU1688" s="167" t="s">
        <v>85</v>
      </c>
      <c r="AV1688" s="13" t="s">
        <v>85</v>
      </c>
      <c r="AW1688" s="13" t="s">
        <v>32</v>
      </c>
      <c r="AX1688" s="13" t="s">
        <v>76</v>
      </c>
      <c r="AY1688" s="167" t="s">
        <v>159</v>
      </c>
    </row>
    <row r="1689" spans="2:51" s="14" customFormat="1" ht="11.25">
      <c r="B1689" s="174"/>
      <c r="D1689" s="166" t="s">
        <v>167</v>
      </c>
      <c r="E1689" s="175" t="s">
        <v>1</v>
      </c>
      <c r="F1689" s="176" t="s">
        <v>227</v>
      </c>
      <c r="H1689" s="177">
        <v>247.179</v>
      </c>
      <c r="I1689" s="178"/>
      <c r="L1689" s="174"/>
      <c r="M1689" s="179"/>
      <c r="N1689" s="180"/>
      <c r="O1689" s="180"/>
      <c r="P1689" s="180"/>
      <c r="Q1689" s="180"/>
      <c r="R1689" s="180"/>
      <c r="S1689" s="180"/>
      <c r="T1689" s="181"/>
      <c r="AT1689" s="175" t="s">
        <v>167</v>
      </c>
      <c r="AU1689" s="175" t="s">
        <v>85</v>
      </c>
      <c r="AV1689" s="14" t="s">
        <v>165</v>
      </c>
      <c r="AW1689" s="14" t="s">
        <v>32</v>
      </c>
      <c r="AX1689" s="14" t="s">
        <v>83</v>
      </c>
      <c r="AY1689" s="175" t="s">
        <v>159</v>
      </c>
    </row>
    <row r="1690" spans="1:65" s="2" customFormat="1" ht="24.2" customHeight="1">
      <c r="A1690" s="33"/>
      <c r="B1690" s="150"/>
      <c r="C1690" s="191" t="s">
        <v>2753</v>
      </c>
      <c r="D1690" s="191" t="s">
        <v>581</v>
      </c>
      <c r="E1690" s="192" t="s">
        <v>2754</v>
      </c>
      <c r="F1690" s="193" t="s">
        <v>2755</v>
      </c>
      <c r="G1690" s="194" t="s">
        <v>190</v>
      </c>
      <c r="H1690" s="195">
        <v>271.897</v>
      </c>
      <c r="I1690" s="196"/>
      <c r="J1690" s="197">
        <f>ROUND(I1690*H1690,2)</f>
        <v>0</v>
      </c>
      <c r="K1690" s="198"/>
      <c r="L1690" s="199"/>
      <c r="M1690" s="200" t="s">
        <v>1</v>
      </c>
      <c r="N1690" s="201" t="s">
        <v>41</v>
      </c>
      <c r="O1690" s="59"/>
      <c r="P1690" s="161">
        <f>O1690*H1690</f>
        <v>0</v>
      </c>
      <c r="Q1690" s="161">
        <v>8E-05</v>
      </c>
      <c r="R1690" s="161">
        <f>Q1690*H1690</f>
        <v>0.021751760000000002</v>
      </c>
      <c r="S1690" s="161">
        <v>0</v>
      </c>
      <c r="T1690" s="162">
        <f>S1690*H1690</f>
        <v>0</v>
      </c>
      <c r="U1690" s="33"/>
      <c r="V1690" s="33"/>
      <c r="W1690" s="33"/>
      <c r="X1690" s="33"/>
      <c r="Y1690" s="33"/>
      <c r="Z1690" s="33"/>
      <c r="AA1690" s="33"/>
      <c r="AB1690" s="33"/>
      <c r="AC1690" s="33"/>
      <c r="AD1690" s="33"/>
      <c r="AE1690" s="33"/>
      <c r="AR1690" s="163" t="s">
        <v>327</v>
      </c>
      <c r="AT1690" s="163" t="s">
        <v>581</v>
      </c>
      <c r="AU1690" s="163" t="s">
        <v>85</v>
      </c>
      <c r="AY1690" s="18" t="s">
        <v>159</v>
      </c>
      <c r="BE1690" s="164">
        <f>IF(N1690="základní",J1690,0)</f>
        <v>0</v>
      </c>
      <c r="BF1690" s="164">
        <f>IF(N1690="snížená",J1690,0)</f>
        <v>0</v>
      </c>
      <c r="BG1690" s="164">
        <f>IF(N1690="zákl. přenesená",J1690,0)</f>
        <v>0</v>
      </c>
      <c r="BH1690" s="164">
        <f>IF(N1690="sníž. přenesená",J1690,0)</f>
        <v>0</v>
      </c>
      <c r="BI1690" s="164">
        <f>IF(N1690="nulová",J1690,0)</f>
        <v>0</v>
      </c>
      <c r="BJ1690" s="18" t="s">
        <v>83</v>
      </c>
      <c r="BK1690" s="164">
        <f>ROUND(I1690*H1690,2)</f>
        <v>0</v>
      </c>
      <c r="BL1690" s="18" t="s">
        <v>237</v>
      </c>
      <c r="BM1690" s="163" t="s">
        <v>2756</v>
      </c>
    </row>
    <row r="1691" spans="2:51" s="13" customFormat="1" ht="11.25">
      <c r="B1691" s="165"/>
      <c r="D1691" s="166" t="s">
        <v>167</v>
      </c>
      <c r="F1691" s="168" t="s">
        <v>2757</v>
      </c>
      <c r="H1691" s="169">
        <v>271.897</v>
      </c>
      <c r="I1691" s="170"/>
      <c r="L1691" s="165"/>
      <c r="M1691" s="171"/>
      <c r="N1691" s="172"/>
      <c r="O1691" s="172"/>
      <c r="P1691" s="172"/>
      <c r="Q1691" s="172"/>
      <c r="R1691" s="172"/>
      <c r="S1691" s="172"/>
      <c r="T1691" s="173"/>
      <c r="AT1691" s="167" t="s">
        <v>167</v>
      </c>
      <c r="AU1691" s="167" t="s">
        <v>85</v>
      </c>
      <c r="AV1691" s="13" t="s">
        <v>85</v>
      </c>
      <c r="AW1691" s="13" t="s">
        <v>3</v>
      </c>
      <c r="AX1691" s="13" t="s">
        <v>83</v>
      </c>
      <c r="AY1691" s="167" t="s">
        <v>159</v>
      </c>
    </row>
    <row r="1692" spans="1:65" s="2" customFormat="1" ht="33" customHeight="1">
      <c r="A1692" s="33"/>
      <c r="B1692" s="150"/>
      <c r="C1692" s="151" t="s">
        <v>2758</v>
      </c>
      <c r="D1692" s="151" t="s">
        <v>161</v>
      </c>
      <c r="E1692" s="152" t="s">
        <v>2759</v>
      </c>
      <c r="F1692" s="153" t="s">
        <v>2760</v>
      </c>
      <c r="G1692" s="154" t="s">
        <v>164</v>
      </c>
      <c r="H1692" s="155">
        <v>733.97</v>
      </c>
      <c r="I1692" s="156"/>
      <c r="J1692" s="157">
        <f>ROUND(I1692*H1692,2)</f>
        <v>0</v>
      </c>
      <c r="K1692" s="158"/>
      <c r="L1692" s="34"/>
      <c r="M1692" s="159" t="s">
        <v>1</v>
      </c>
      <c r="N1692" s="160" t="s">
        <v>41</v>
      </c>
      <c r="O1692" s="59"/>
      <c r="P1692" s="161">
        <f>O1692*H1692</f>
        <v>0</v>
      </c>
      <c r="Q1692" s="161">
        <v>0.006</v>
      </c>
      <c r="R1692" s="161">
        <f>Q1692*H1692</f>
        <v>4.4038200000000005</v>
      </c>
      <c r="S1692" s="161">
        <v>0</v>
      </c>
      <c r="T1692" s="162">
        <f>S1692*H1692</f>
        <v>0</v>
      </c>
      <c r="U1692" s="33"/>
      <c r="V1692" s="33"/>
      <c r="W1692" s="33"/>
      <c r="X1692" s="33"/>
      <c r="Y1692" s="33"/>
      <c r="Z1692" s="33"/>
      <c r="AA1692" s="33"/>
      <c r="AB1692" s="33"/>
      <c r="AC1692" s="33"/>
      <c r="AD1692" s="33"/>
      <c r="AE1692" s="33"/>
      <c r="AR1692" s="163" t="s">
        <v>237</v>
      </c>
      <c r="AT1692" s="163" t="s">
        <v>161</v>
      </c>
      <c r="AU1692" s="163" t="s">
        <v>85</v>
      </c>
      <c r="AY1692" s="18" t="s">
        <v>159</v>
      </c>
      <c r="BE1692" s="164">
        <f>IF(N1692="základní",J1692,0)</f>
        <v>0</v>
      </c>
      <c r="BF1692" s="164">
        <f>IF(N1692="snížená",J1692,0)</f>
        <v>0</v>
      </c>
      <c r="BG1692" s="164">
        <f>IF(N1692="zákl. přenesená",J1692,0)</f>
        <v>0</v>
      </c>
      <c r="BH1692" s="164">
        <f>IF(N1692="sníž. přenesená",J1692,0)</f>
        <v>0</v>
      </c>
      <c r="BI1692" s="164">
        <f>IF(N1692="nulová",J1692,0)</f>
        <v>0</v>
      </c>
      <c r="BJ1692" s="18" t="s">
        <v>83</v>
      </c>
      <c r="BK1692" s="164">
        <f>ROUND(I1692*H1692,2)</f>
        <v>0</v>
      </c>
      <c r="BL1692" s="18" t="s">
        <v>237</v>
      </c>
      <c r="BM1692" s="163" t="s">
        <v>2761</v>
      </c>
    </row>
    <row r="1693" spans="2:51" s="13" customFormat="1" ht="22.5">
      <c r="B1693" s="165"/>
      <c r="D1693" s="166" t="s">
        <v>167</v>
      </c>
      <c r="E1693" s="167" t="s">
        <v>1</v>
      </c>
      <c r="F1693" s="168" t="s">
        <v>2714</v>
      </c>
      <c r="H1693" s="169">
        <v>103.536</v>
      </c>
      <c r="I1693" s="170"/>
      <c r="L1693" s="165"/>
      <c r="M1693" s="171"/>
      <c r="N1693" s="172"/>
      <c r="O1693" s="172"/>
      <c r="P1693" s="172"/>
      <c r="Q1693" s="172"/>
      <c r="R1693" s="172"/>
      <c r="S1693" s="172"/>
      <c r="T1693" s="173"/>
      <c r="AT1693" s="167" t="s">
        <v>167</v>
      </c>
      <c r="AU1693" s="167" t="s">
        <v>85</v>
      </c>
      <c r="AV1693" s="13" t="s">
        <v>85</v>
      </c>
      <c r="AW1693" s="13" t="s">
        <v>32</v>
      </c>
      <c r="AX1693" s="13" t="s">
        <v>76</v>
      </c>
      <c r="AY1693" s="167" t="s">
        <v>159</v>
      </c>
    </row>
    <row r="1694" spans="2:51" s="13" customFormat="1" ht="22.5">
      <c r="B1694" s="165"/>
      <c r="D1694" s="166" t="s">
        <v>167</v>
      </c>
      <c r="E1694" s="167" t="s">
        <v>1</v>
      </c>
      <c r="F1694" s="168" t="s">
        <v>2715</v>
      </c>
      <c r="H1694" s="169">
        <v>50.049</v>
      </c>
      <c r="I1694" s="170"/>
      <c r="L1694" s="165"/>
      <c r="M1694" s="171"/>
      <c r="N1694" s="172"/>
      <c r="O1694" s="172"/>
      <c r="P1694" s="172"/>
      <c r="Q1694" s="172"/>
      <c r="R1694" s="172"/>
      <c r="S1694" s="172"/>
      <c r="T1694" s="173"/>
      <c r="AT1694" s="167" t="s">
        <v>167</v>
      </c>
      <c r="AU1694" s="167" t="s">
        <v>85</v>
      </c>
      <c r="AV1694" s="13" t="s">
        <v>85</v>
      </c>
      <c r="AW1694" s="13" t="s">
        <v>32</v>
      </c>
      <c r="AX1694" s="13" t="s">
        <v>76</v>
      </c>
      <c r="AY1694" s="167" t="s">
        <v>159</v>
      </c>
    </row>
    <row r="1695" spans="2:51" s="13" customFormat="1" ht="11.25">
      <c r="B1695" s="165"/>
      <c r="D1695" s="166" t="s">
        <v>167</v>
      </c>
      <c r="E1695" s="167" t="s">
        <v>1</v>
      </c>
      <c r="F1695" s="168" t="s">
        <v>2716</v>
      </c>
      <c r="H1695" s="169">
        <v>16.83</v>
      </c>
      <c r="I1695" s="170"/>
      <c r="L1695" s="165"/>
      <c r="M1695" s="171"/>
      <c r="N1695" s="172"/>
      <c r="O1695" s="172"/>
      <c r="P1695" s="172"/>
      <c r="Q1695" s="172"/>
      <c r="R1695" s="172"/>
      <c r="S1695" s="172"/>
      <c r="T1695" s="173"/>
      <c r="AT1695" s="167" t="s">
        <v>167</v>
      </c>
      <c r="AU1695" s="167" t="s">
        <v>85</v>
      </c>
      <c r="AV1695" s="13" t="s">
        <v>85</v>
      </c>
      <c r="AW1695" s="13" t="s">
        <v>32</v>
      </c>
      <c r="AX1695" s="13" t="s">
        <v>76</v>
      </c>
      <c r="AY1695" s="167" t="s">
        <v>159</v>
      </c>
    </row>
    <row r="1696" spans="2:51" s="13" customFormat="1" ht="11.25">
      <c r="B1696" s="165"/>
      <c r="D1696" s="166" t="s">
        <v>167</v>
      </c>
      <c r="E1696" s="167" t="s">
        <v>1</v>
      </c>
      <c r="F1696" s="168" t="s">
        <v>2717</v>
      </c>
      <c r="H1696" s="169">
        <v>43.29</v>
      </c>
      <c r="I1696" s="170"/>
      <c r="L1696" s="165"/>
      <c r="M1696" s="171"/>
      <c r="N1696" s="172"/>
      <c r="O1696" s="172"/>
      <c r="P1696" s="172"/>
      <c r="Q1696" s="172"/>
      <c r="R1696" s="172"/>
      <c r="S1696" s="172"/>
      <c r="T1696" s="173"/>
      <c r="AT1696" s="167" t="s">
        <v>167</v>
      </c>
      <c r="AU1696" s="167" t="s">
        <v>85</v>
      </c>
      <c r="AV1696" s="13" t="s">
        <v>85</v>
      </c>
      <c r="AW1696" s="13" t="s">
        <v>32</v>
      </c>
      <c r="AX1696" s="13" t="s">
        <v>76</v>
      </c>
      <c r="AY1696" s="167" t="s">
        <v>159</v>
      </c>
    </row>
    <row r="1697" spans="2:51" s="13" customFormat="1" ht="11.25">
      <c r="B1697" s="165"/>
      <c r="D1697" s="166" t="s">
        <v>167</v>
      </c>
      <c r="E1697" s="167" t="s">
        <v>1</v>
      </c>
      <c r="F1697" s="168" t="s">
        <v>1225</v>
      </c>
      <c r="H1697" s="169">
        <v>2.814</v>
      </c>
      <c r="I1697" s="170"/>
      <c r="L1697" s="165"/>
      <c r="M1697" s="171"/>
      <c r="N1697" s="172"/>
      <c r="O1697" s="172"/>
      <c r="P1697" s="172"/>
      <c r="Q1697" s="172"/>
      <c r="R1697" s="172"/>
      <c r="S1697" s="172"/>
      <c r="T1697" s="173"/>
      <c r="AT1697" s="167" t="s">
        <v>167</v>
      </c>
      <c r="AU1697" s="167" t="s">
        <v>85</v>
      </c>
      <c r="AV1697" s="13" t="s">
        <v>85</v>
      </c>
      <c r="AW1697" s="13" t="s">
        <v>32</v>
      </c>
      <c r="AX1697" s="13" t="s">
        <v>76</v>
      </c>
      <c r="AY1697" s="167" t="s">
        <v>159</v>
      </c>
    </row>
    <row r="1698" spans="2:51" s="13" customFormat="1" ht="11.25">
      <c r="B1698" s="165"/>
      <c r="D1698" s="166" t="s">
        <v>167</v>
      </c>
      <c r="E1698" s="167" t="s">
        <v>1</v>
      </c>
      <c r="F1698" s="168" t="s">
        <v>2718</v>
      </c>
      <c r="H1698" s="169">
        <v>20.052</v>
      </c>
      <c r="I1698" s="170"/>
      <c r="L1698" s="165"/>
      <c r="M1698" s="171"/>
      <c r="N1698" s="172"/>
      <c r="O1698" s="172"/>
      <c r="P1698" s="172"/>
      <c r="Q1698" s="172"/>
      <c r="R1698" s="172"/>
      <c r="S1698" s="172"/>
      <c r="T1698" s="173"/>
      <c r="AT1698" s="167" t="s">
        <v>167</v>
      </c>
      <c r="AU1698" s="167" t="s">
        <v>85</v>
      </c>
      <c r="AV1698" s="13" t="s">
        <v>85</v>
      </c>
      <c r="AW1698" s="13" t="s">
        <v>32</v>
      </c>
      <c r="AX1698" s="13" t="s">
        <v>76</v>
      </c>
      <c r="AY1698" s="167" t="s">
        <v>159</v>
      </c>
    </row>
    <row r="1699" spans="2:51" s="13" customFormat="1" ht="11.25">
      <c r="B1699" s="165"/>
      <c r="D1699" s="166" t="s">
        <v>167</v>
      </c>
      <c r="E1699" s="167" t="s">
        <v>1</v>
      </c>
      <c r="F1699" s="168" t="s">
        <v>2719</v>
      </c>
      <c r="H1699" s="169">
        <v>12.12</v>
      </c>
      <c r="I1699" s="170"/>
      <c r="L1699" s="165"/>
      <c r="M1699" s="171"/>
      <c r="N1699" s="172"/>
      <c r="O1699" s="172"/>
      <c r="P1699" s="172"/>
      <c r="Q1699" s="172"/>
      <c r="R1699" s="172"/>
      <c r="S1699" s="172"/>
      <c r="T1699" s="173"/>
      <c r="AT1699" s="167" t="s">
        <v>167</v>
      </c>
      <c r="AU1699" s="167" t="s">
        <v>85</v>
      </c>
      <c r="AV1699" s="13" t="s">
        <v>85</v>
      </c>
      <c r="AW1699" s="13" t="s">
        <v>32</v>
      </c>
      <c r="AX1699" s="13" t="s">
        <v>76</v>
      </c>
      <c r="AY1699" s="167" t="s">
        <v>159</v>
      </c>
    </row>
    <row r="1700" spans="2:51" s="13" customFormat="1" ht="11.25">
      <c r="B1700" s="165"/>
      <c r="D1700" s="166" t="s">
        <v>167</v>
      </c>
      <c r="E1700" s="167" t="s">
        <v>1</v>
      </c>
      <c r="F1700" s="168" t="s">
        <v>2720</v>
      </c>
      <c r="H1700" s="169">
        <v>29.294</v>
      </c>
      <c r="I1700" s="170"/>
      <c r="L1700" s="165"/>
      <c r="M1700" s="171"/>
      <c r="N1700" s="172"/>
      <c r="O1700" s="172"/>
      <c r="P1700" s="172"/>
      <c r="Q1700" s="172"/>
      <c r="R1700" s="172"/>
      <c r="S1700" s="172"/>
      <c r="T1700" s="173"/>
      <c r="AT1700" s="167" t="s">
        <v>167</v>
      </c>
      <c r="AU1700" s="167" t="s">
        <v>85</v>
      </c>
      <c r="AV1700" s="13" t="s">
        <v>85</v>
      </c>
      <c r="AW1700" s="13" t="s">
        <v>32</v>
      </c>
      <c r="AX1700" s="13" t="s">
        <v>76</v>
      </c>
      <c r="AY1700" s="167" t="s">
        <v>159</v>
      </c>
    </row>
    <row r="1701" spans="2:51" s="13" customFormat="1" ht="11.25">
      <c r="B1701" s="165"/>
      <c r="D1701" s="166" t="s">
        <v>167</v>
      </c>
      <c r="E1701" s="167" t="s">
        <v>1</v>
      </c>
      <c r="F1701" s="168" t="s">
        <v>2721</v>
      </c>
      <c r="H1701" s="169">
        <v>14.738</v>
      </c>
      <c r="I1701" s="170"/>
      <c r="L1701" s="165"/>
      <c r="M1701" s="171"/>
      <c r="N1701" s="172"/>
      <c r="O1701" s="172"/>
      <c r="P1701" s="172"/>
      <c r="Q1701" s="172"/>
      <c r="R1701" s="172"/>
      <c r="S1701" s="172"/>
      <c r="T1701" s="173"/>
      <c r="AT1701" s="167" t="s">
        <v>167</v>
      </c>
      <c r="AU1701" s="167" t="s">
        <v>85</v>
      </c>
      <c r="AV1701" s="13" t="s">
        <v>85</v>
      </c>
      <c r="AW1701" s="13" t="s">
        <v>32</v>
      </c>
      <c r="AX1701" s="13" t="s">
        <v>76</v>
      </c>
      <c r="AY1701" s="167" t="s">
        <v>159</v>
      </c>
    </row>
    <row r="1702" spans="2:51" s="13" customFormat="1" ht="11.25">
      <c r="B1702" s="165"/>
      <c r="D1702" s="166" t="s">
        <v>167</v>
      </c>
      <c r="E1702" s="167" t="s">
        <v>1</v>
      </c>
      <c r="F1702" s="168" t="s">
        <v>2722</v>
      </c>
      <c r="H1702" s="169">
        <v>65.556</v>
      </c>
      <c r="I1702" s="170"/>
      <c r="L1702" s="165"/>
      <c r="M1702" s="171"/>
      <c r="N1702" s="172"/>
      <c r="O1702" s="172"/>
      <c r="P1702" s="172"/>
      <c r="Q1702" s="172"/>
      <c r="R1702" s="172"/>
      <c r="S1702" s="172"/>
      <c r="T1702" s="173"/>
      <c r="AT1702" s="167" t="s">
        <v>167</v>
      </c>
      <c r="AU1702" s="167" t="s">
        <v>85</v>
      </c>
      <c r="AV1702" s="13" t="s">
        <v>85</v>
      </c>
      <c r="AW1702" s="13" t="s">
        <v>32</v>
      </c>
      <c r="AX1702" s="13" t="s">
        <v>76</v>
      </c>
      <c r="AY1702" s="167" t="s">
        <v>159</v>
      </c>
    </row>
    <row r="1703" spans="2:51" s="13" customFormat="1" ht="33.75">
      <c r="B1703" s="165"/>
      <c r="D1703" s="166" t="s">
        <v>167</v>
      </c>
      <c r="E1703" s="167" t="s">
        <v>1</v>
      </c>
      <c r="F1703" s="168" t="s">
        <v>2723</v>
      </c>
      <c r="H1703" s="169">
        <v>151.952</v>
      </c>
      <c r="I1703" s="170"/>
      <c r="L1703" s="165"/>
      <c r="M1703" s="171"/>
      <c r="N1703" s="172"/>
      <c r="O1703" s="172"/>
      <c r="P1703" s="172"/>
      <c r="Q1703" s="172"/>
      <c r="R1703" s="172"/>
      <c r="S1703" s="172"/>
      <c r="T1703" s="173"/>
      <c r="AT1703" s="167" t="s">
        <v>167</v>
      </c>
      <c r="AU1703" s="167" t="s">
        <v>85</v>
      </c>
      <c r="AV1703" s="13" t="s">
        <v>85</v>
      </c>
      <c r="AW1703" s="13" t="s">
        <v>32</v>
      </c>
      <c r="AX1703" s="13" t="s">
        <v>76</v>
      </c>
      <c r="AY1703" s="167" t="s">
        <v>159</v>
      </c>
    </row>
    <row r="1704" spans="2:51" s="13" customFormat="1" ht="11.25">
      <c r="B1704" s="165"/>
      <c r="D1704" s="166" t="s">
        <v>167</v>
      </c>
      <c r="E1704" s="167" t="s">
        <v>1</v>
      </c>
      <c r="F1704" s="168" t="s">
        <v>2724</v>
      </c>
      <c r="H1704" s="169">
        <v>1.764</v>
      </c>
      <c r="I1704" s="170"/>
      <c r="L1704" s="165"/>
      <c r="M1704" s="171"/>
      <c r="N1704" s="172"/>
      <c r="O1704" s="172"/>
      <c r="P1704" s="172"/>
      <c r="Q1704" s="172"/>
      <c r="R1704" s="172"/>
      <c r="S1704" s="172"/>
      <c r="T1704" s="173"/>
      <c r="AT1704" s="167" t="s">
        <v>167</v>
      </c>
      <c r="AU1704" s="167" t="s">
        <v>85</v>
      </c>
      <c r="AV1704" s="13" t="s">
        <v>85</v>
      </c>
      <c r="AW1704" s="13" t="s">
        <v>32</v>
      </c>
      <c r="AX1704" s="13" t="s">
        <v>76</v>
      </c>
      <c r="AY1704" s="167" t="s">
        <v>159</v>
      </c>
    </row>
    <row r="1705" spans="2:51" s="13" customFormat="1" ht="11.25">
      <c r="B1705" s="165"/>
      <c r="D1705" s="166" t="s">
        <v>167</v>
      </c>
      <c r="E1705" s="167" t="s">
        <v>1</v>
      </c>
      <c r="F1705" s="168" t="s">
        <v>2725</v>
      </c>
      <c r="H1705" s="169">
        <v>23.279</v>
      </c>
      <c r="I1705" s="170"/>
      <c r="L1705" s="165"/>
      <c r="M1705" s="171"/>
      <c r="N1705" s="172"/>
      <c r="O1705" s="172"/>
      <c r="P1705" s="172"/>
      <c r="Q1705" s="172"/>
      <c r="R1705" s="172"/>
      <c r="S1705" s="172"/>
      <c r="T1705" s="173"/>
      <c r="AT1705" s="167" t="s">
        <v>167</v>
      </c>
      <c r="AU1705" s="167" t="s">
        <v>85</v>
      </c>
      <c r="AV1705" s="13" t="s">
        <v>85</v>
      </c>
      <c r="AW1705" s="13" t="s">
        <v>32</v>
      </c>
      <c r="AX1705" s="13" t="s">
        <v>76</v>
      </c>
      <c r="AY1705" s="167" t="s">
        <v>159</v>
      </c>
    </row>
    <row r="1706" spans="2:51" s="13" customFormat="1" ht="22.5">
      <c r="B1706" s="165"/>
      <c r="D1706" s="166" t="s">
        <v>167</v>
      </c>
      <c r="E1706" s="167" t="s">
        <v>1</v>
      </c>
      <c r="F1706" s="168" t="s">
        <v>2762</v>
      </c>
      <c r="H1706" s="169">
        <v>48.348</v>
      </c>
      <c r="I1706" s="170"/>
      <c r="L1706" s="165"/>
      <c r="M1706" s="171"/>
      <c r="N1706" s="172"/>
      <c r="O1706" s="172"/>
      <c r="P1706" s="172"/>
      <c r="Q1706" s="172"/>
      <c r="R1706" s="172"/>
      <c r="S1706" s="172"/>
      <c r="T1706" s="173"/>
      <c r="AT1706" s="167" t="s">
        <v>167</v>
      </c>
      <c r="AU1706" s="167" t="s">
        <v>85</v>
      </c>
      <c r="AV1706" s="13" t="s">
        <v>85</v>
      </c>
      <c r="AW1706" s="13" t="s">
        <v>32</v>
      </c>
      <c r="AX1706" s="13" t="s">
        <v>76</v>
      </c>
      <c r="AY1706" s="167" t="s">
        <v>159</v>
      </c>
    </row>
    <row r="1707" spans="2:51" s="13" customFormat="1" ht="11.25">
      <c r="B1707" s="165"/>
      <c r="D1707" s="166" t="s">
        <v>167</v>
      </c>
      <c r="E1707" s="167" t="s">
        <v>1</v>
      </c>
      <c r="F1707" s="168" t="s">
        <v>2727</v>
      </c>
      <c r="H1707" s="169">
        <v>18.12</v>
      </c>
      <c r="I1707" s="170"/>
      <c r="L1707" s="165"/>
      <c r="M1707" s="171"/>
      <c r="N1707" s="172"/>
      <c r="O1707" s="172"/>
      <c r="P1707" s="172"/>
      <c r="Q1707" s="172"/>
      <c r="R1707" s="172"/>
      <c r="S1707" s="172"/>
      <c r="T1707" s="173"/>
      <c r="AT1707" s="167" t="s">
        <v>167</v>
      </c>
      <c r="AU1707" s="167" t="s">
        <v>85</v>
      </c>
      <c r="AV1707" s="13" t="s">
        <v>85</v>
      </c>
      <c r="AW1707" s="13" t="s">
        <v>32</v>
      </c>
      <c r="AX1707" s="13" t="s">
        <v>76</v>
      </c>
      <c r="AY1707" s="167" t="s">
        <v>159</v>
      </c>
    </row>
    <row r="1708" spans="2:51" s="13" customFormat="1" ht="11.25">
      <c r="B1708" s="165"/>
      <c r="D1708" s="166" t="s">
        <v>167</v>
      </c>
      <c r="E1708" s="167" t="s">
        <v>1</v>
      </c>
      <c r="F1708" s="168" t="s">
        <v>2728</v>
      </c>
      <c r="H1708" s="169">
        <v>132.228</v>
      </c>
      <c r="I1708" s="170"/>
      <c r="L1708" s="165"/>
      <c r="M1708" s="171"/>
      <c r="N1708" s="172"/>
      <c r="O1708" s="172"/>
      <c r="P1708" s="172"/>
      <c r="Q1708" s="172"/>
      <c r="R1708" s="172"/>
      <c r="S1708" s="172"/>
      <c r="T1708" s="173"/>
      <c r="AT1708" s="167" t="s">
        <v>167</v>
      </c>
      <c r="AU1708" s="167" t="s">
        <v>85</v>
      </c>
      <c r="AV1708" s="13" t="s">
        <v>85</v>
      </c>
      <c r="AW1708" s="13" t="s">
        <v>32</v>
      </c>
      <c r="AX1708" s="13" t="s">
        <v>76</v>
      </c>
      <c r="AY1708" s="167" t="s">
        <v>159</v>
      </c>
    </row>
    <row r="1709" spans="2:51" s="14" customFormat="1" ht="11.25">
      <c r="B1709" s="174"/>
      <c r="D1709" s="166" t="s">
        <v>167</v>
      </c>
      <c r="E1709" s="175" t="s">
        <v>1</v>
      </c>
      <c r="F1709" s="176" t="s">
        <v>227</v>
      </c>
      <c r="H1709" s="177">
        <v>733.97</v>
      </c>
      <c r="I1709" s="178"/>
      <c r="L1709" s="174"/>
      <c r="M1709" s="179"/>
      <c r="N1709" s="180"/>
      <c r="O1709" s="180"/>
      <c r="P1709" s="180"/>
      <c r="Q1709" s="180"/>
      <c r="R1709" s="180"/>
      <c r="S1709" s="180"/>
      <c r="T1709" s="181"/>
      <c r="AT1709" s="175" t="s">
        <v>167</v>
      </c>
      <c r="AU1709" s="175" t="s">
        <v>85</v>
      </c>
      <c r="AV1709" s="14" t="s">
        <v>165</v>
      </c>
      <c r="AW1709" s="14" t="s">
        <v>32</v>
      </c>
      <c r="AX1709" s="14" t="s">
        <v>83</v>
      </c>
      <c r="AY1709" s="175" t="s">
        <v>159</v>
      </c>
    </row>
    <row r="1710" spans="1:65" s="2" customFormat="1" ht="16.5" customHeight="1">
      <c r="A1710" s="33"/>
      <c r="B1710" s="150"/>
      <c r="C1710" s="191" t="s">
        <v>2763</v>
      </c>
      <c r="D1710" s="191" t="s">
        <v>581</v>
      </c>
      <c r="E1710" s="192" t="s">
        <v>2764</v>
      </c>
      <c r="F1710" s="193" t="s">
        <v>2765</v>
      </c>
      <c r="G1710" s="194" t="s">
        <v>164</v>
      </c>
      <c r="H1710" s="195">
        <v>807.367</v>
      </c>
      <c r="I1710" s="196"/>
      <c r="J1710" s="197">
        <f>ROUND(I1710*H1710,2)</f>
        <v>0</v>
      </c>
      <c r="K1710" s="198"/>
      <c r="L1710" s="199"/>
      <c r="M1710" s="200" t="s">
        <v>1</v>
      </c>
      <c r="N1710" s="201" t="s">
        <v>41</v>
      </c>
      <c r="O1710" s="59"/>
      <c r="P1710" s="161">
        <f>O1710*H1710</f>
        <v>0</v>
      </c>
      <c r="Q1710" s="161">
        <v>0.0118</v>
      </c>
      <c r="R1710" s="161">
        <f>Q1710*H1710</f>
        <v>9.5269306</v>
      </c>
      <c r="S1710" s="161">
        <v>0</v>
      </c>
      <c r="T1710" s="162">
        <f>S1710*H1710</f>
        <v>0</v>
      </c>
      <c r="U1710" s="33"/>
      <c r="V1710" s="33"/>
      <c r="W1710" s="33"/>
      <c r="X1710" s="33"/>
      <c r="Y1710" s="33"/>
      <c r="Z1710" s="33"/>
      <c r="AA1710" s="33"/>
      <c r="AB1710" s="33"/>
      <c r="AC1710" s="33"/>
      <c r="AD1710" s="33"/>
      <c r="AE1710" s="33"/>
      <c r="AR1710" s="163" t="s">
        <v>327</v>
      </c>
      <c r="AT1710" s="163" t="s">
        <v>581</v>
      </c>
      <c r="AU1710" s="163" t="s">
        <v>85</v>
      </c>
      <c r="AY1710" s="18" t="s">
        <v>159</v>
      </c>
      <c r="BE1710" s="164">
        <f>IF(N1710="základní",J1710,0)</f>
        <v>0</v>
      </c>
      <c r="BF1710" s="164">
        <f>IF(N1710="snížená",J1710,0)</f>
        <v>0</v>
      </c>
      <c r="BG1710" s="164">
        <f>IF(N1710="zákl. přenesená",J1710,0)</f>
        <v>0</v>
      </c>
      <c r="BH1710" s="164">
        <f>IF(N1710="sníž. přenesená",J1710,0)</f>
        <v>0</v>
      </c>
      <c r="BI1710" s="164">
        <f>IF(N1710="nulová",J1710,0)</f>
        <v>0</v>
      </c>
      <c r="BJ1710" s="18" t="s">
        <v>83</v>
      </c>
      <c r="BK1710" s="164">
        <f>ROUND(I1710*H1710,2)</f>
        <v>0</v>
      </c>
      <c r="BL1710" s="18" t="s">
        <v>237</v>
      </c>
      <c r="BM1710" s="163" t="s">
        <v>2766</v>
      </c>
    </row>
    <row r="1711" spans="2:51" s="13" customFormat="1" ht="11.25">
      <c r="B1711" s="165"/>
      <c r="D1711" s="166" t="s">
        <v>167</v>
      </c>
      <c r="F1711" s="168" t="s">
        <v>2767</v>
      </c>
      <c r="H1711" s="169">
        <v>807.367</v>
      </c>
      <c r="I1711" s="170"/>
      <c r="L1711" s="165"/>
      <c r="M1711" s="171"/>
      <c r="N1711" s="172"/>
      <c r="O1711" s="172"/>
      <c r="P1711" s="172"/>
      <c r="Q1711" s="172"/>
      <c r="R1711" s="172"/>
      <c r="S1711" s="172"/>
      <c r="T1711" s="173"/>
      <c r="AT1711" s="167" t="s">
        <v>167</v>
      </c>
      <c r="AU1711" s="167" t="s">
        <v>85</v>
      </c>
      <c r="AV1711" s="13" t="s">
        <v>85</v>
      </c>
      <c r="AW1711" s="13" t="s">
        <v>3</v>
      </c>
      <c r="AX1711" s="13" t="s">
        <v>83</v>
      </c>
      <c r="AY1711" s="167" t="s">
        <v>159</v>
      </c>
    </row>
    <row r="1712" spans="1:65" s="2" customFormat="1" ht="24.2" customHeight="1">
      <c r="A1712" s="33"/>
      <c r="B1712" s="150"/>
      <c r="C1712" s="151" t="s">
        <v>2768</v>
      </c>
      <c r="D1712" s="151" t="s">
        <v>161</v>
      </c>
      <c r="E1712" s="152" t="s">
        <v>2769</v>
      </c>
      <c r="F1712" s="153" t="s">
        <v>2770</v>
      </c>
      <c r="G1712" s="154" t="s">
        <v>204</v>
      </c>
      <c r="H1712" s="155">
        <v>15.193</v>
      </c>
      <c r="I1712" s="156"/>
      <c r="J1712" s="157">
        <f>ROUND(I1712*H1712,2)</f>
        <v>0</v>
      </c>
      <c r="K1712" s="158"/>
      <c r="L1712" s="34"/>
      <c r="M1712" s="159" t="s">
        <v>1</v>
      </c>
      <c r="N1712" s="160" t="s">
        <v>41</v>
      </c>
      <c r="O1712" s="59"/>
      <c r="P1712" s="161">
        <f>O1712*H1712</f>
        <v>0</v>
      </c>
      <c r="Q1712" s="161">
        <v>0</v>
      </c>
      <c r="R1712" s="161">
        <f>Q1712*H1712</f>
        <v>0</v>
      </c>
      <c r="S1712" s="161">
        <v>0</v>
      </c>
      <c r="T1712" s="162">
        <f>S1712*H1712</f>
        <v>0</v>
      </c>
      <c r="U1712" s="33"/>
      <c r="V1712" s="33"/>
      <c r="W1712" s="33"/>
      <c r="X1712" s="33"/>
      <c r="Y1712" s="33"/>
      <c r="Z1712" s="33"/>
      <c r="AA1712" s="33"/>
      <c r="AB1712" s="33"/>
      <c r="AC1712" s="33"/>
      <c r="AD1712" s="33"/>
      <c r="AE1712" s="33"/>
      <c r="AR1712" s="163" t="s">
        <v>237</v>
      </c>
      <c r="AT1712" s="163" t="s">
        <v>161</v>
      </c>
      <c r="AU1712" s="163" t="s">
        <v>85</v>
      </c>
      <c r="AY1712" s="18" t="s">
        <v>159</v>
      </c>
      <c r="BE1712" s="164">
        <f>IF(N1712="základní",J1712,0)</f>
        <v>0</v>
      </c>
      <c r="BF1712" s="164">
        <f>IF(N1712="snížená",J1712,0)</f>
        <v>0</v>
      </c>
      <c r="BG1712" s="164">
        <f>IF(N1712="zákl. přenesená",J1712,0)</f>
        <v>0</v>
      </c>
      <c r="BH1712" s="164">
        <f>IF(N1712="sníž. přenesená",J1712,0)</f>
        <v>0</v>
      </c>
      <c r="BI1712" s="164">
        <f>IF(N1712="nulová",J1712,0)</f>
        <v>0</v>
      </c>
      <c r="BJ1712" s="18" t="s">
        <v>83</v>
      </c>
      <c r="BK1712" s="164">
        <f>ROUND(I1712*H1712,2)</f>
        <v>0</v>
      </c>
      <c r="BL1712" s="18" t="s">
        <v>237</v>
      </c>
      <c r="BM1712" s="163" t="s">
        <v>2771</v>
      </c>
    </row>
    <row r="1713" spans="2:63" s="12" customFormat="1" ht="22.9" customHeight="1">
      <c r="B1713" s="137"/>
      <c r="D1713" s="138" t="s">
        <v>75</v>
      </c>
      <c r="E1713" s="148" t="s">
        <v>2772</v>
      </c>
      <c r="F1713" s="148" t="s">
        <v>2773</v>
      </c>
      <c r="I1713" s="140"/>
      <c r="J1713" s="149">
        <f>BK1713</f>
        <v>0</v>
      </c>
      <c r="L1713" s="137"/>
      <c r="M1713" s="142"/>
      <c r="N1713" s="143"/>
      <c r="O1713" s="143"/>
      <c r="P1713" s="144">
        <f>SUM(P1714:P1755)</f>
        <v>0</v>
      </c>
      <c r="Q1713" s="143"/>
      <c r="R1713" s="144">
        <f>SUM(R1714:R1755)</f>
        <v>0.036742540000000004</v>
      </c>
      <c r="S1713" s="143"/>
      <c r="T1713" s="145">
        <f>SUM(T1714:T1755)</f>
        <v>0</v>
      </c>
      <c r="AR1713" s="138" t="s">
        <v>85</v>
      </c>
      <c r="AT1713" s="146" t="s">
        <v>75</v>
      </c>
      <c r="AU1713" s="146" t="s">
        <v>83</v>
      </c>
      <c r="AY1713" s="138" t="s">
        <v>159</v>
      </c>
      <c r="BK1713" s="147">
        <f>SUM(BK1714:BK1755)</f>
        <v>0</v>
      </c>
    </row>
    <row r="1714" spans="1:65" s="2" customFormat="1" ht="24.2" customHeight="1">
      <c r="A1714" s="33"/>
      <c r="B1714" s="150"/>
      <c r="C1714" s="151" t="s">
        <v>2774</v>
      </c>
      <c r="D1714" s="151" t="s">
        <v>161</v>
      </c>
      <c r="E1714" s="152" t="s">
        <v>2775</v>
      </c>
      <c r="F1714" s="153" t="s">
        <v>2776</v>
      </c>
      <c r="G1714" s="154" t="s">
        <v>164</v>
      </c>
      <c r="H1714" s="155">
        <v>46.553</v>
      </c>
      <c r="I1714" s="156"/>
      <c r="J1714" s="157">
        <f>ROUND(I1714*H1714,2)</f>
        <v>0</v>
      </c>
      <c r="K1714" s="158"/>
      <c r="L1714" s="34"/>
      <c r="M1714" s="159" t="s">
        <v>1</v>
      </c>
      <c r="N1714" s="160" t="s">
        <v>41</v>
      </c>
      <c r="O1714" s="59"/>
      <c r="P1714" s="161">
        <f>O1714*H1714</f>
        <v>0</v>
      </c>
      <c r="Q1714" s="161">
        <v>0.00014</v>
      </c>
      <c r="R1714" s="161">
        <f>Q1714*H1714</f>
        <v>0.0065174199999999995</v>
      </c>
      <c r="S1714" s="161">
        <v>0</v>
      </c>
      <c r="T1714" s="162">
        <f>S1714*H1714</f>
        <v>0</v>
      </c>
      <c r="U1714" s="33"/>
      <c r="V1714" s="33"/>
      <c r="W1714" s="33"/>
      <c r="X1714" s="33"/>
      <c r="Y1714" s="33"/>
      <c r="Z1714" s="33"/>
      <c r="AA1714" s="33"/>
      <c r="AB1714" s="33"/>
      <c r="AC1714" s="33"/>
      <c r="AD1714" s="33"/>
      <c r="AE1714" s="33"/>
      <c r="AR1714" s="163" t="s">
        <v>237</v>
      </c>
      <c r="AT1714" s="163" t="s">
        <v>161</v>
      </c>
      <c r="AU1714" s="163" t="s">
        <v>85</v>
      </c>
      <c r="AY1714" s="18" t="s">
        <v>159</v>
      </c>
      <c r="BE1714" s="164">
        <f>IF(N1714="základní",J1714,0)</f>
        <v>0</v>
      </c>
      <c r="BF1714" s="164">
        <f>IF(N1714="snížená",J1714,0)</f>
        <v>0</v>
      </c>
      <c r="BG1714" s="164">
        <f>IF(N1714="zákl. přenesená",J1714,0)</f>
        <v>0</v>
      </c>
      <c r="BH1714" s="164">
        <f>IF(N1714="sníž. přenesená",J1714,0)</f>
        <v>0</v>
      </c>
      <c r="BI1714" s="164">
        <f>IF(N1714="nulová",J1714,0)</f>
        <v>0</v>
      </c>
      <c r="BJ1714" s="18" t="s">
        <v>83</v>
      </c>
      <c r="BK1714" s="164">
        <f>ROUND(I1714*H1714,2)</f>
        <v>0</v>
      </c>
      <c r="BL1714" s="18" t="s">
        <v>237</v>
      </c>
      <c r="BM1714" s="163" t="s">
        <v>2777</v>
      </c>
    </row>
    <row r="1715" spans="2:51" s="13" customFormat="1" ht="11.25">
      <c r="B1715" s="165"/>
      <c r="D1715" s="166" t="s">
        <v>167</v>
      </c>
      <c r="E1715" s="167" t="s">
        <v>1</v>
      </c>
      <c r="F1715" s="168" t="s">
        <v>2778</v>
      </c>
      <c r="H1715" s="169">
        <v>0.735</v>
      </c>
      <c r="I1715" s="170"/>
      <c r="L1715" s="165"/>
      <c r="M1715" s="171"/>
      <c r="N1715" s="172"/>
      <c r="O1715" s="172"/>
      <c r="P1715" s="172"/>
      <c r="Q1715" s="172"/>
      <c r="R1715" s="172"/>
      <c r="S1715" s="172"/>
      <c r="T1715" s="173"/>
      <c r="AT1715" s="167" t="s">
        <v>167</v>
      </c>
      <c r="AU1715" s="167" t="s">
        <v>85</v>
      </c>
      <c r="AV1715" s="13" t="s">
        <v>85</v>
      </c>
      <c r="AW1715" s="13" t="s">
        <v>32</v>
      </c>
      <c r="AX1715" s="13" t="s">
        <v>76</v>
      </c>
      <c r="AY1715" s="167" t="s">
        <v>159</v>
      </c>
    </row>
    <row r="1716" spans="2:51" s="13" customFormat="1" ht="11.25">
      <c r="B1716" s="165"/>
      <c r="D1716" s="166" t="s">
        <v>167</v>
      </c>
      <c r="E1716" s="167" t="s">
        <v>1</v>
      </c>
      <c r="F1716" s="168" t="s">
        <v>2779</v>
      </c>
      <c r="H1716" s="169">
        <v>0.75</v>
      </c>
      <c r="I1716" s="170"/>
      <c r="L1716" s="165"/>
      <c r="M1716" s="171"/>
      <c r="N1716" s="172"/>
      <c r="O1716" s="172"/>
      <c r="P1716" s="172"/>
      <c r="Q1716" s="172"/>
      <c r="R1716" s="172"/>
      <c r="S1716" s="172"/>
      <c r="T1716" s="173"/>
      <c r="AT1716" s="167" t="s">
        <v>167</v>
      </c>
      <c r="AU1716" s="167" t="s">
        <v>85</v>
      </c>
      <c r="AV1716" s="13" t="s">
        <v>85</v>
      </c>
      <c r="AW1716" s="13" t="s">
        <v>32</v>
      </c>
      <c r="AX1716" s="13" t="s">
        <v>76</v>
      </c>
      <c r="AY1716" s="167" t="s">
        <v>159</v>
      </c>
    </row>
    <row r="1717" spans="2:51" s="13" customFormat="1" ht="11.25">
      <c r="B1717" s="165"/>
      <c r="D1717" s="166" t="s">
        <v>167</v>
      </c>
      <c r="E1717" s="167" t="s">
        <v>1</v>
      </c>
      <c r="F1717" s="168" t="s">
        <v>2780</v>
      </c>
      <c r="H1717" s="169">
        <v>7.2</v>
      </c>
      <c r="I1717" s="170"/>
      <c r="L1717" s="165"/>
      <c r="M1717" s="171"/>
      <c r="N1717" s="172"/>
      <c r="O1717" s="172"/>
      <c r="P1717" s="172"/>
      <c r="Q1717" s="172"/>
      <c r="R1717" s="172"/>
      <c r="S1717" s="172"/>
      <c r="T1717" s="173"/>
      <c r="AT1717" s="167" t="s">
        <v>167</v>
      </c>
      <c r="AU1717" s="167" t="s">
        <v>85</v>
      </c>
      <c r="AV1717" s="13" t="s">
        <v>85</v>
      </c>
      <c r="AW1717" s="13" t="s">
        <v>32</v>
      </c>
      <c r="AX1717" s="13" t="s">
        <v>76</v>
      </c>
      <c r="AY1717" s="167" t="s">
        <v>159</v>
      </c>
    </row>
    <row r="1718" spans="2:51" s="13" customFormat="1" ht="11.25">
      <c r="B1718" s="165"/>
      <c r="D1718" s="166" t="s">
        <v>167</v>
      </c>
      <c r="E1718" s="167" t="s">
        <v>1</v>
      </c>
      <c r="F1718" s="168" t="s">
        <v>2781</v>
      </c>
      <c r="H1718" s="169">
        <v>3.75</v>
      </c>
      <c r="I1718" s="170"/>
      <c r="L1718" s="165"/>
      <c r="M1718" s="171"/>
      <c r="N1718" s="172"/>
      <c r="O1718" s="172"/>
      <c r="P1718" s="172"/>
      <c r="Q1718" s="172"/>
      <c r="R1718" s="172"/>
      <c r="S1718" s="172"/>
      <c r="T1718" s="173"/>
      <c r="AT1718" s="167" t="s">
        <v>167</v>
      </c>
      <c r="AU1718" s="167" t="s">
        <v>85</v>
      </c>
      <c r="AV1718" s="13" t="s">
        <v>85</v>
      </c>
      <c r="AW1718" s="13" t="s">
        <v>32</v>
      </c>
      <c r="AX1718" s="13" t="s">
        <v>76</v>
      </c>
      <c r="AY1718" s="167" t="s">
        <v>159</v>
      </c>
    </row>
    <row r="1719" spans="2:51" s="13" customFormat="1" ht="11.25">
      <c r="B1719" s="165"/>
      <c r="D1719" s="166" t="s">
        <v>167</v>
      </c>
      <c r="E1719" s="167" t="s">
        <v>1</v>
      </c>
      <c r="F1719" s="168" t="s">
        <v>2782</v>
      </c>
      <c r="H1719" s="169">
        <v>0.78</v>
      </c>
      <c r="I1719" s="170"/>
      <c r="L1719" s="165"/>
      <c r="M1719" s="171"/>
      <c r="N1719" s="172"/>
      <c r="O1719" s="172"/>
      <c r="P1719" s="172"/>
      <c r="Q1719" s="172"/>
      <c r="R1719" s="172"/>
      <c r="S1719" s="172"/>
      <c r="T1719" s="173"/>
      <c r="AT1719" s="167" t="s">
        <v>167</v>
      </c>
      <c r="AU1719" s="167" t="s">
        <v>85</v>
      </c>
      <c r="AV1719" s="13" t="s">
        <v>85</v>
      </c>
      <c r="AW1719" s="13" t="s">
        <v>32</v>
      </c>
      <c r="AX1719" s="13" t="s">
        <v>76</v>
      </c>
      <c r="AY1719" s="167" t="s">
        <v>159</v>
      </c>
    </row>
    <row r="1720" spans="2:51" s="13" customFormat="1" ht="11.25">
      <c r="B1720" s="165"/>
      <c r="D1720" s="166" t="s">
        <v>167</v>
      </c>
      <c r="E1720" s="167" t="s">
        <v>1</v>
      </c>
      <c r="F1720" s="168" t="s">
        <v>2783</v>
      </c>
      <c r="H1720" s="169">
        <v>0.78</v>
      </c>
      <c r="I1720" s="170"/>
      <c r="L1720" s="165"/>
      <c r="M1720" s="171"/>
      <c r="N1720" s="172"/>
      <c r="O1720" s="172"/>
      <c r="P1720" s="172"/>
      <c r="Q1720" s="172"/>
      <c r="R1720" s="172"/>
      <c r="S1720" s="172"/>
      <c r="T1720" s="173"/>
      <c r="AT1720" s="167" t="s">
        <v>167</v>
      </c>
      <c r="AU1720" s="167" t="s">
        <v>85</v>
      </c>
      <c r="AV1720" s="13" t="s">
        <v>85</v>
      </c>
      <c r="AW1720" s="13" t="s">
        <v>32</v>
      </c>
      <c r="AX1720" s="13" t="s">
        <v>76</v>
      </c>
      <c r="AY1720" s="167" t="s">
        <v>159</v>
      </c>
    </row>
    <row r="1721" spans="2:51" s="13" customFormat="1" ht="11.25">
      <c r="B1721" s="165"/>
      <c r="D1721" s="166" t="s">
        <v>167</v>
      </c>
      <c r="E1721" s="167" t="s">
        <v>1</v>
      </c>
      <c r="F1721" s="168" t="s">
        <v>2784</v>
      </c>
      <c r="H1721" s="169">
        <v>0.75</v>
      </c>
      <c r="I1721" s="170"/>
      <c r="L1721" s="165"/>
      <c r="M1721" s="171"/>
      <c r="N1721" s="172"/>
      <c r="O1721" s="172"/>
      <c r="P1721" s="172"/>
      <c r="Q1721" s="172"/>
      <c r="R1721" s="172"/>
      <c r="S1721" s="172"/>
      <c r="T1721" s="173"/>
      <c r="AT1721" s="167" t="s">
        <v>167</v>
      </c>
      <c r="AU1721" s="167" t="s">
        <v>85</v>
      </c>
      <c r="AV1721" s="13" t="s">
        <v>85</v>
      </c>
      <c r="AW1721" s="13" t="s">
        <v>32</v>
      </c>
      <c r="AX1721" s="13" t="s">
        <v>76</v>
      </c>
      <c r="AY1721" s="167" t="s">
        <v>159</v>
      </c>
    </row>
    <row r="1722" spans="2:51" s="13" customFormat="1" ht="11.25">
      <c r="B1722" s="165"/>
      <c r="D1722" s="166" t="s">
        <v>167</v>
      </c>
      <c r="E1722" s="167" t="s">
        <v>1</v>
      </c>
      <c r="F1722" s="168" t="s">
        <v>2785</v>
      </c>
      <c r="H1722" s="169">
        <v>0.855</v>
      </c>
      <c r="I1722" s="170"/>
      <c r="L1722" s="165"/>
      <c r="M1722" s="171"/>
      <c r="N1722" s="172"/>
      <c r="O1722" s="172"/>
      <c r="P1722" s="172"/>
      <c r="Q1722" s="172"/>
      <c r="R1722" s="172"/>
      <c r="S1722" s="172"/>
      <c r="T1722" s="173"/>
      <c r="AT1722" s="167" t="s">
        <v>167</v>
      </c>
      <c r="AU1722" s="167" t="s">
        <v>85</v>
      </c>
      <c r="AV1722" s="13" t="s">
        <v>85</v>
      </c>
      <c r="AW1722" s="13" t="s">
        <v>32</v>
      </c>
      <c r="AX1722" s="13" t="s">
        <v>76</v>
      </c>
      <c r="AY1722" s="167" t="s">
        <v>159</v>
      </c>
    </row>
    <row r="1723" spans="2:51" s="13" customFormat="1" ht="11.25">
      <c r="B1723" s="165"/>
      <c r="D1723" s="166" t="s">
        <v>167</v>
      </c>
      <c r="E1723" s="167" t="s">
        <v>1</v>
      </c>
      <c r="F1723" s="168" t="s">
        <v>2786</v>
      </c>
      <c r="H1723" s="169">
        <v>0.735</v>
      </c>
      <c r="I1723" s="170"/>
      <c r="L1723" s="165"/>
      <c r="M1723" s="171"/>
      <c r="N1723" s="172"/>
      <c r="O1723" s="172"/>
      <c r="P1723" s="172"/>
      <c r="Q1723" s="172"/>
      <c r="R1723" s="172"/>
      <c r="S1723" s="172"/>
      <c r="T1723" s="173"/>
      <c r="AT1723" s="167" t="s">
        <v>167</v>
      </c>
      <c r="AU1723" s="167" t="s">
        <v>85</v>
      </c>
      <c r="AV1723" s="13" t="s">
        <v>85</v>
      </c>
      <c r="AW1723" s="13" t="s">
        <v>32</v>
      </c>
      <c r="AX1723" s="13" t="s">
        <v>76</v>
      </c>
      <c r="AY1723" s="167" t="s">
        <v>159</v>
      </c>
    </row>
    <row r="1724" spans="2:51" s="13" customFormat="1" ht="11.25">
      <c r="B1724" s="165"/>
      <c r="D1724" s="166" t="s">
        <v>167</v>
      </c>
      <c r="E1724" s="167" t="s">
        <v>1</v>
      </c>
      <c r="F1724" s="168" t="s">
        <v>2787</v>
      </c>
      <c r="H1724" s="169">
        <v>0.818</v>
      </c>
      <c r="I1724" s="170"/>
      <c r="L1724" s="165"/>
      <c r="M1724" s="171"/>
      <c r="N1724" s="172"/>
      <c r="O1724" s="172"/>
      <c r="P1724" s="172"/>
      <c r="Q1724" s="172"/>
      <c r="R1724" s="172"/>
      <c r="S1724" s="172"/>
      <c r="T1724" s="173"/>
      <c r="AT1724" s="167" t="s">
        <v>167</v>
      </c>
      <c r="AU1724" s="167" t="s">
        <v>85</v>
      </c>
      <c r="AV1724" s="13" t="s">
        <v>85</v>
      </c>
      <c r="AW1724" s="13" t="s">
        <v>32</v>
      </c>
      <c r="AX1724" s="13" t="s">
        <v>76</v>
      </c>
      <c r="AY1724" s="167" t="s">
        <v>159</v>
      </c>
    </row>
    <row r="1725" spans="2:51" s="13" customFormat="1" ht="11.25">
      <c r="B1725" s="165"/>
      <c r="D1725" s="166" t="s">
        <v>167</v>
      </c>
      <c r="E1725" s="167" t="s">
        <v>1</v>
      </c>
      <c r="F1725" s="168" t="s">
        <v>2788</v>
      </c>
      <c r="H1725" s="169">
        <v>0.75</v>
      </c>
      <c r="I1725" s="170"/>
      <c r="L1725" s="165"/>
      <c r="M1725" s="171"/>
      <c r="N1725" s="172"/>
      <c r="O1725" s="172"/>
      <c r="P1725" s="172"/>
      <c r="Q1725" s="172"/>
      <c r="R1725" s="172"/>
      <c r="S1725" s="172"/>
      <c r="T1725" s="173"/>
      <c r="AT1725" s="167" t="s">
        <v>167</v>
      </c>
      <c r="AU1725" s="167" t="s">
        <v>85</v>
      </c>
      <c r="AV1725" s="13" t="s">
        <v>85</v>
      </c>
      <c r="AW1725" s="13" t="s">
        <v>32</v>
      </c>
      <c r="AX1725" s="13" t="s">
        <v>76</v>
      </c>
      <c r="AY1725" s="167" t="s">
        <v>159</v>
      </c>
    </row>
    <row r="1726" spans="2:51" s="13" customFormat="1" ht="11.25">
      <c r="B1726" s="165"/>
      <c r="D1726" s="166" t="s">
        <v>167</v>
      </c>
      <c r="E1726" s="167" t="s">
        <v>1</v>
      </c>
      <c r="F1726" s="168" t="s">
        <v>2789</v>
      </c>
      <c r="H1726" s="169">
        <v>0.75</v>
      </c>
      <c r="I1726" s="170"/>
      <c r="L1726" s="165"/>
      <c r="M1726" s="171"/>
      <c r="N1726" s="172"/>
      <c r="O1726" s="172"/>
      <c r="P1726" s="172"/>
      <c r="Q1726" s="172"/>
      <c r="R1726" s="172"/>
      <c r="S1726" s="172"/>
      <c r="T1726" s="173"/>
      <c r="AT1726" s="167" t="s">
        <v>167</v>
      </c>
      <c r="AU1726" s="167" t="s">
        <v>85</v>
      </c>
      <c r="AV1726" s="13" t="s">
        <v>85</v>
      </c>
      <c r="AW1726" s="13" t="s">
        <v>32</v>
      </c>
      <c r="AX1726" s="13" t="s">
        <v>76</v>
      </c>
      <c r="AY1726" s="167" t="s">
        <v>159</v>
      </c>
    </row>
    <row r="1727" spans="2:51" s="13" customFormat="1" ht="11.25">
      <c r="B1727" s="165"/>
      <c r="D1727" s="166" t="s">
        <v>167</v>
      </c>
      <c r="E1727" s="167" t="s">
        <v>1</v>
      </c>
      <c r="F1727" s="168" t="s">
        <v>2790</v>
      </c>
      <c r="H1727" s="169">
        <v>1.47</v>
      </c>
      <c r="I1727" s="170"/>
      <c r="L1727" s="165"/>
      <c r="M1727" s="171"/>
      <c r="N1727" s="172"/>
      <c r="O1727" s="172"/>
      <c r="P1727" s="172"/>
      <c r="Q1727" s="172"/>
      <c r="R1727" s="172"/>
      <c r="S1727" s="172"/>
      <c r="T1727" s="173"/>
      <c r="AT1727" s="167" t="s">
        <v>167</v>
      </c>
      <c r="AU1727" s="167" t="s">
        <v>85</v>
      </c>
      <c r="AV1727" s="13" t="s">
        <v>85</v>
      </c>
      <c r="AW1727" s="13" t="s">
        <v>32</v>
      </c>
      <c r="AX1727" s="13" t="s">
        <v>76</v>
      </c>
      <c r="AY1727" s="167" t="s">
        <v>159</v>
      </c>
    </row>
    <row r="1728" spans="2:51" s="13" customFormat="1" ht="11.25">
      <c r="B1728" s="165"/>
      <c r="D1728" s="166" t="s">
        <v>167</v>
      </c>
      <c r="E1728" s="167" t="s">
        <v>1</v>
      </c>
      <c r="F1728" s="168" t="s">
        <v>2791</v>
      </c>
      <c r="H1728" s="169">
        <v>0.78</v>
      </c>
      <c r="I1728" s="170"/>
      <c r="L1728" s="165"/>
      <c r="M1728" s="171"/>
      <c r="N1728" s="172"/>
      <c r="O1728" s="172"/>
      <c r="P1728" s="172"/>
      <c r="Q1728" s="172"/>
      <c r="R1728" s="172"/>
      <c r="S1728" s="172"/>
      <c r="T1728" s="173"/>
      <c r="AT1728" s="167" t="s">
        <v>167</v>
      </c>
      <c r="AU1728" s="167" t="s">
        <v>85</v>
      </c>
      <c r="AV1728" s="13" t="s">
        <v>85</v>
      </c>
      <c r="AW1728" s="13" t="s">
        <v>32</v>
      </c>
      <c r="AX1728" s="13" t="s">
        <v>76</v>
      </c>
      <c r="AY1728" s="167" t="s">
        <v>159</v>
      </c>
    </row>
    <row r="1729" spans="2:51" s="13" customFormat="1" ht="11.25">
      <c r="B1729" s="165"/>
      <c r="D1729" s="166" t="s">
        <v>167</v>
      </c>
      <c r="E1729" s="167" t="s">
        <v>1</v>
      </c>
      <c r="F1729" s="168" t="s">
        <v>2792</v>
      </c>
      <c r="H1729" s="169">
        <v>8.64</v>
      </c>
      <c r="I1729" s="170"/>
      <c r="L1729" s="165"/>
      <c r="M1729" s="171"/>
      <c r="N1729" s="172"/>
      <c r="O1729" s="172"/>
      <c r="P1729" s="172"/>
      <c r="Q1729" s="172"/>
      <c r="R1729" s="172"/>
      <c r="S1729" s="172"/>
      <c r="T1729" s="173"/>
      <c r="AT1729" s="167" t="s">
        <v>167</v>
      </c>
      <c r="AU1729" s="167" t="s">
        <v>85</v>
      </c>
      <c r="AV1729" s="13" t="s">
        <v>85</v>
      </c>
      <c r="AW1729" s="13" t="s">
        <v>32</v>
      </c>
      <c r="AX1729" s="13" t="s">
        <v>76</v>
      </c>
      <c r="AY1729" s="167" t="s">
        <v>159</v>
      </c>
    </row>
    <row r="1730" spans="2:51" s="13" customFormat="1" ht="11.25">
      <c r="B1730" s="165"/>
      <c r="D1730" s="166" t="s">
        <v>167</v>
      </c>
      <c r="E1730" s="167" t="s">
        <v>1</v>
      </c>
      <c r="F1730" s="168" t="s">
        <v>2793</v>
      </c>
      <c r="H1730" s="169">
        <v>1.44</v>
      </c>
      <c r="I1730" s="170"/>
      <c r="L1730" s="165"/>
      <c r="M1730" s="171"/>
      <c r="N1730" s="172"/>
      <c r="O1730" s="172"/>
      <c r="P1730" s="172"/>
      <c r="Q1730" s="172"/>
      <c r="R1730" s="172"/>
      <c r="S1730" s="172"/>
      <c r="T1730" s="173"/>
      <c r="AT1730" s="167" t="s">
        <v>167</v>
      </c>
      <c r="AU1730" s="167" t="s">
        <v>85</v>
      </c>
      <c r="AV1730" s="13" t="s">
        <v>85</v>
      </c>
      <c r="AW1730" s="13" t="s">
        <v>32</v>
      </c>
      <c r="AX1730" s="13" t="s">
        <v>76</v>
      </c>
      <c r="AY1730" s="167" t="s">
        <v>159</v>
      </c>
    </row>
    <row r="1731" spans="2:51" s="13" customFormat="1" ht="11.25">
      <c r="B1731" s="165"/>
      <c r="D1731" s="166" t="s">
        <v>167</v>
      </c>
      <c r="E1731" s="167" t="s">
        <v>1</v>
      </c>
      <c r="F1731" s="168" t="s">
        <v>2794</v>
      </c>
      <c r="H1731" s="169">
        <v>0.735</v>
      </c>
      <c r="I1731" s="170"/>
      <c r="L1731" s="165"/>
      <c r="M1731" s="171"/>
      <c r="N1731" s="172"/>
      <c r="O1731" s="172"/>
      <c r="P1731" s="172"/>
      <c r="Q1731" s="172"/>
      <c r="R1731" s="172"/>
      <c r="S1731" s="172"/>
      <c r="T1731" s="173"/>
      <c r="AT1731" s="167" t="s">
        <v>167</v>
      </c>
      <c r="AU1731" s="167" t="s">
        <v>85</v>
      </c>
      <c r="AV1731" s="13" t="s">
        <v>85</v>
      </c>
      <c r="AW1731" s="13" t="s">
        <v>32</v>
      </c>
      <c r="AX1731" s="13" t="s">
        <v>76</v>
      </c>
      <c r="AY1731" s="167" t="s">
        <v>159</v>
      </c>
    </row>
    <row r="1732" spans="2:51" s="13" customFormat="1" ht="11.25">
      <c r="B1732" s="165"/>
      <c r="D1732" s="166" t="s">
        <v>167</v>
      </c>
      <c r="E1732" s="167" t="s">
        <v>1</v>
      </c>
      <c r="F1732" s="168" t="s">
        <v>2795</v>
      </c>
      <c r="H1732" s="169">
        <v>1.47</v>
      </c>
      <c r="I1732" s="170"/>
      <c r="L1732" s="165"/>
      <c r="M1732" s="171"/>
      <c r="N1732" s="172"/>
      <c r="O1732" s="172"/>
      <c r="P1732" s="172"/>
      <c r="Q1732" s="172"/>
      <c r="R1732" s="172"/>
      <c r="S1732" s="172"/>
      <c r="T1732" s="173"/>
      <c r="AT1732" s="167" t="s">
        <v>167</v>
      </c>
      <c r="AU1732" s="167" t="s">
        <v>85</v>
      </c>
      <c r="AV1732" s="13" t="s">
        <v>85</v>
      </c>
      <c r="AW1732" s="13" t="s">
        <v>32</v>
      </c>
      <c r="AX1732" s="13" t="s">
        <v>76</v>
      </c>
      <c r="AY1732" s="167" t="s">
        <v>159</v>
      </c>
    </row>
    <row r="1733" spans="2:51" s="13" customFormat="1" ht="11.25">
      <c r="B1733" s="165"/>
      <c r="D1733" s="166" t="s">
        <v>167</v>
      </c>
      <c r="E1733" s="167" t="s">
        <v>1</v>
      </c>
      <c r="F1733" s="168" t="s">
        <v>2796</v>
      </c>
      <c r="H1733" s="169">
        <v>1.47</v>
      </c>
      <c r="I1733" s="170"/>
      <c r="L1733" s="165"/>
      <c r="M1733" s="171"/>
      <c r="N1733" s="172"/>
      <c r="O1733" s="172"/>
      <c r="P1733" s="172"/>
      <c r="Q1733" s="172"/>
      <c r="R1733" s="172"/>
      <c r="S1733" s="172"/>
      <c r="T1733" s="173"/>
      <c r="AT1733" s="167" t="s">
        <v>167</v>
      </c>
      <c r="AU1733" s="167" t="s">
        <v>85</v>
      </c>
      <c r="AV1733" s="13" t="s">
        <v>85</v>
      </c>
      <c r="AW1733" s="13" t="s">
        <v>32</v>
      </c>
      <c r="AX1733" s="13" t="s">
        <v>76</v>
      </c>
      <c r="AY1733" s="167" t="s">
        <v>159</v>
      </c>
    </row>
    <row r="1734" spans="2:51" s="13" customFormat="1" ht="11.25">
      <c r="B1734" s="165"/>
      <c r="D1734" s="166" t="s">
        <v>167</v>
      </c>
      <c r="E1734" s="167" t="s">
        <v>1</v>
      </c>
      <c r="F1734" s="168" t="s">
        <v>2797</v>
      </c>
      <c r="H1734" s="169">
        <v>1.44</v>
      </c>
      <c r="I1734" s="170"/>
      <c r="L1734" s="165"/>
      <c r="M1734" s="171"/>
      <c r="N1734" s="172"/>
      <c r="O1734" s="172"/>
      <c r="P1734" s="172"/>
      <c r="Q1734" s="172"/>
      <c r="R1734" s="172"/>
      <c r="S1734" s="172"/>
      <c r="T1734" s="173"/>
      <c r="AT1734" s="167" t="s">
        <v>167</v>
      </c>
      <c r="AU1734" s="167" t="s">
        <v>85</v>
      </c>
      <c r="AV1734" s="13" t="s">
        <v>85</v>
      </c>
      <c r="AW1734" s="13" t="s">
        <v>32</v>
      </c>
      <c r="AX1734" s="13" t="s">
        <v>76</v>
      </c>
      <c r="AY1734" s="167" t="s">
        <v>159</v>
      </c>
    </row>
    <row r="1735" spans="2:51" s="13" customFormat="1" ht="11.25">
      <c r="B1735" s="165"/>
      <c r="D1735" s="166" t="s">
        <v>167</v>
      </c>
      <c r="E1735" s="167" t="s">
        <v>1</v>
      </c>
      <c r="F1735" s="168" t="s">
        <v>2798</v>
      </c>
      <c r="H1735" s="169">
        <v>0.735</v>
      </c>
      <c r="I1735" s="170"/>
      <c r="L1735" s="165"/>
      <c r="M1735" s="171"/>
      <c r="N1735" s="172"/>
      <c r="O1735" s="172"/>
      <c r="P1735" s="172"/>
      <c r="Q1735" s="172"/>
      <c r="R1735" s="172"/>
      <c r="S1735" s="172"/>
      <c r="T1735" s="173"/>
      <c r="AT1735" s="167" t="s">
        <v>167</v>
      </c>
      <c r="AU1735" s="167" t="s">
        <v>85</v>
      </c>
      <c r="AV1735" s="13" t="s">
        <v>85</v>
      </c>
      <c r="AW1735" s="13" t="s">
        <v>32</v>
      </c>
      <c r="AX1735" s="13" t="s">
        <v>76</v>
      </c>
      <c r="AY1735" s="167" t="s">
        <v>159</v>
      </c>
    </row>
    <row r="1736" spans="2:51" s="13" customFormat="1" ht="11.25">
      <c r="B1736" s="165"/>
      <c r="D1736" s="166" t="s">
        <v>167</v>
      </c>
      <c r="E1736" s="167" t="s">
        <v>1</v>
      </c>
      <c r="F1736" s="168" t="s">
        <v>2799</v>
      </c>
      <c r="H1736" s="169">
        <v>0.735</v>
      </c>
      <c r="I1736" s="170"/>
      <c r="L1736" s="165"/>
      <c r="M1736" s="171"/>
      <c r="N1736" s="172"/>
      <c r="O1736" s="172"/>
      <c r="P1736" s="172"/>
      <c r="Q1736" s="172"/>
      <c r="R1736" s="172"/>
      <c r="S1736" s="172"/>
      <c r="T1736" s="173"/>
      <c r="AT1736" s="167" t="s">
        <v>167</v>
      </c>
      <c r="AU1736" s="167" t="s">
        <v>85</v>
      </c>
      <c r="AV1736" s="13" t="s">
        <v>85</v>
      </c>
      <c r="AW1736" s="13" t="s">
        <v>32</v>
      </c>
      <c r="AX1736" s="13" t="s">
        <v>76</v>
      </c>
      <c r="AY1736" s="167" t="s">
        <v>159</v>
      </c>
    </row>
    <row r="1737" spans="2:51" s="13" customFormat="1" ht="11.25">
      <c r="B1737" s="165"/>
      <c r="D1737" s="166" t="s">
        <v>167</v>
      </c>
      <c r="E1737" s="167" t="s">
        <v>1</v>
      </c>
      <c r="F1737" s="168" t="s">
        <v>2800</v>
      </c>
      <c r="H1737" s="169">
        <v>0.765</v>
      </c>
      <c r="I1737" s="170"/>
      <c r="L1737" s="165"/>
      <c r="M1737" s="171"/>
      <c r="N1737" s="172"/>
      <c r="O1737" s="172"/>
      <c r="P1737" s="172"/>
      <c r="Q1737" s="172"/>
      <c r="R1737" s="172"/>
      <c r="S1737" s="172"/>
      <c r="T1737" s="173"/>
      <c r="AT1737" s="167" t="s">
        <v>167</v>
      </c>
      <c r="AU1737" s="167" t="s">
        <v>85</v>
      </c>
      <c r="AV1737" s="13" t="s">
        <v>85</v>
      </c>
      <c r="AW1737" s="13" t="s">
        <v>32</v>
      </c>
      <c r="AX1737" s="13" t="s">
        <v>76</v>
      </c>
      <c r="AY1737" s="167" t="s">
        <v>159</v>
      </c>
    </row>
    <row r="1738" spans="2:51" s="13" customFormat="1" ht="11.25">
      <c r="B1738" s="165"/>
      <c r="D1738" s="166" t="s">
        <v>167</v>
      </c>
      <c r="E1738" s="167" t="s">
        <v>1</v>
      </c>
      <c r="F1738" s="168" t="s">
        <v>2801</v>
      </c>
      <c r="H1738" s="169">
        <v>1.53</v>
      </c>
      <c r="I1738" s="170"/>
      <c r="L1738" s="165"/>
      <c r="M1738" s="171"/>
      <c r="N1738" s="172"/>
      <c r="O1738" s="172"/>
      <c r="P1738" s="172"/>
      <c r="Q1738" s="172"/>
      <c r="R1738" s="172"/>
      <c r="S1738" s="172"/>
      <c r="T1738" s="173"/>
      <c r="AT1738" s="167" t="s">
        <v>167</v>
      </c>
      <c r="AU1738" s="167" t="s">
        <v>85</v>
      </c>
      <c r="AV1738" s="13" t="s">
        <v>85</v>
      </c>
      <c r="AW1738" s="13" t="s">
        <v>32</v>
      </c>
      <c r="AX1738" s="13" t="s">
        <v>76</v>
      </c>
      <c r="AY1738" s="167" t="s">
        <v>159</v>
      </c>
    </row>
    <row r="1739" spans="2:51" s="13" customFormat="1" ht="11.25">
      <c r="B1739" s="165"/>
      <c r="D1739" s="166" t="s">
        <v>167</v>
      </c>
      <c r="E1739" s="167" t="s">
        <v>1</v>
      </c>
      <c r="F1739" s="168" t="s">
        <v>2802</v>
      </c>
      <c r="H1739" s="169">
        <v>0.765</v>
      </c>
      <c r="I1739" s="170"/>
      <c r="L1739" s="165"/>
      <c r="M1739" s="171"/>
      <c r="N1739" s="172"/>
      <c r="O1739" s="172"/>
      <c r="P1739" s="172"/>
      <c r="Q1739" s="172"/>
      <c r="R1739" s="172"/>
      <c r="S1739" s="172"/>
      <c r="T1739" s="173"/>
      <c r="AT1739" s="167" t="s">
        <v>167</v>
      </c>
      <c r="AU1739" s="167" t="s">
        <v>85</v>
      </c>
      <c r="AV1739" s="13" t="s">
        <v>85</v>
      </c>
      <c r="AW1739" s="13" t="s">
        <v>32</v>
      </c>
      <c r="AX1739" s="13" t="s">
        <v>76</v>
      </c>
      <c r="AY1739" s="167" t="s">
        <v>159</v>
      </c>
    </row>
    <row r="1740" spans="2:51" s="13" customFormat="1" ht="11.25">
      <c r="B1740" s="165"/>
      <c r="D1740" s="166" t="s">
        <v>167</v>
      </c>
      <c r="E1740" s="167" t="s">
        <v>1</v>
      </c>
      <c r="F1740" s="168" t="s">
        <v>2803</v>
      </c>
      <c r="H1740" s="169">
        <v>0.765</v>
      </c>
      <c r="I1740" s="170"/>
      <c r="L1740" s="165"/>
      <c r="M1740" s="171"/>
      <c r="N1740" s="172"/>
      <c r="O1740" s="172"/>
      <c r="P1740" s="172"/>
      <c r="Q1740" s="172"/>
      <c r="R1740" s="172"/>
      <c r="S1740" s="172"/>
      <c r="T1740" s="173"/>
      <c r="AT1740" s="167" t="s">
        <v>167</v>
      </c>
      <c r="AU1740" s="167" t="s">
        <v>85</v>
      </c>
      <c r="AV1740" s="13" t="s">
        <v>85</v>
      </c>
      <c r="AW1740" s="13" t="s">
        <v>32</v>
      </c>
      <c r="AX1740" s="13" t="s">
        <v>76</v>
      </c>
      <c r="AY1740" s="167" t="s">
        <v>159</v>
      </c>
    </row>
    <row r="1741" spans="2:51" s="13" customFormat="1" ht="11.25">
      <c r="B1741" s="165"/>
      <c r="D1741" s="166" t="s">
        <v>167</v>
      </c>
      <c r="E1741" s="167" t="s">
        <v>1</v>
      </c>
      <c r="F1741" s="168" t="s">
        <v>2804</v>
      </c>
      <c r="H1741" s="169">
        <v>0.72</v>
      </c>
      <c r="I1741" s="170"/>
      <c r="L1741" s="165"/>
      <c r="M1741" s="171"/>
      <c r="N1741" s="172"/>
      <c r="O1741" s="172"/>
      <c r="P1741" s="172"/>
      <c r="Q1741" s="172"/>
      <c r="R1741" s="172"/>
      <c r="S1741" s="172"/>
      <c r="T1741" s="173"/>
      <c r="AT1741" s="167" t="s">
        <v>167</v>
      </c>
      <c r="AU1741" s="167" t="s">
        <v>85</v>
      </c>
      <c r="AV1741" s="13" t="s">
        <v>85</v>
      </c>
      <c r="AW1741" s="13" t="s">
        <v>32</v>
      </c>
      <c r="AX1741" s="13" t="s">
        <v>76</v>
      </c>
      <c r="AY1741" s="167" t="s">
        <v>159</v>
      </c>
    </row>
    <row r="1742" spans="2:51" s="13" customFormat="1" ht="11.25">
      <c r="B1742" s="165"/>
      <c r="D1742" s="166" t="s">
        <v>167</v>
      </c>
      <c r="E1742" s="167" t="s">
        <v>1</v>
      </c>
      <c r="F1742" s="168" t="s">
        <v>2805</v>
      </c>
      <c r="H1742" s="169">
        <v>1.47</v>
      </c>
      <c r="I1742" s="170"/>
      <c r="L1742" s="165"/>
      <c r="M1742" s="171"/>
      <c r="N1742" s="172"/>
      <c r="O1742" s="172"/>
      <c r="P1742" s="172"/>
      <c r="Q1742" s="172"/>
      <c r="R1742" s="172"/>
      <c r="S1742" s="172"/>
      <c r="T1742" s="173"/>
      <c r="AT1742" s="167" t="s">
        <v>167</v>
      </c>
      <c r="AU1742" s="167" t="s">
        <v>85</v>
      </c>
      <c r="AV1742" s="13" t="s">
        <v>85</v>
      </c>
      <c r="AW1742" s="13" t="s">
        <v>32</v>
      </c>
      <c r="AX1742" s="13" t="s">
        <v>76</v>
      </c>
      <c r="AY1742" s="167" t="s">
        <v>159</v>
      </c>
    </row>
    <row r="1743" spans="2:51" s="13" customFormat="1" ht="11.25">
      <c r="B1743" s="165"/>
      <c r="D1743" s="166" t="s">
        <v>167</v>
      </c>
      <c r="E1743" s="167" t="s">
        <v>1</v>
      </c>
      <c r="F1743" s="168" t="s">
        <v>2806</v>
      </c>
      <c r="H1743" s="169">
        <v>1.47</v>
      </c>
      <c r="I1743" s="170"/>
      <c r="L1743" s="165"/>
      <c r="M1743" s="171"/>
      <c r="N1743" s="172"/>
      <c r="O1743" s="172"/>
      <c r="P1743" s="172"/>
      <c r="Q1743" s="172"/>
      <c r="R1743" s="172"/>
      <c r="S1743" s="172"/>
      <c r="T1743" s="173"/>
      <c r="AT1743" s="167" t="s">
        <v>167</v>
      </c>
      <c r="AU1743" s="167" t="s">
        <v>85</v>
      </c>
      <c r="AV1743" s="13" t="s">
        <v>85</v>
      </c>
      <c r="AW1743" s="13" t="s">
        <v>32</v>
      </c>
      <c r="AX1743" s="13" t="s">
        <v>76</v>
      </c>
      <c r="AY1743" s="167" t="s">
        <v>159</v>
      </c>
    </row>
    <row r="1744" spans="2:51" s="13" customFormat="1" ht="11.25">
      <c r="B1744" s="165"/>
      <c r="D1744" s="166" t="s">
        <v>167</v>
      </c>
      <c r="E1744" s="167" t="s">
        <v>1</v>
      </c>
      <c r="F1744" s="168" t="s">
        <v>2807</v>
      </c>
      <c r="H1744" s="169">
        <v>0.735</v>
      </c>
      <c r="I1744" s="170"/>
      <c r="L1744" s="165"/>
      <c r="M1744" s="171"/>
      <c r="N1744" s="172"/>
      <c r="O1744" s="172"/>
      <c r="P1744" s="172"/>
      <c r="Q1744" s="172"/>
      <c r="R1744" s="172"/>
      <c r="S1744" s="172"/>
      <c r="T1744" s="173"/>
      <c r="AT1744" s="167" t="s">
        <v>167</v>
      </c>
      <c r="AU1744" s="167" t="s">
        <v>85</v>
      </c>
      <c r="AV1744" s="13" t="s">
        <v>85</v>
      </c>
      <c r="AW1744" s="13" t="s">
        <v>32</v>
      </c>
      <c r="AX1744" s="13" t="s">
        <v>76</v>
      </c>
      <c r="AY1744" s="167" t="s">
        <v>159</v>
      </c>
    </row>
    <row r="1745" spans="2:51" s="13" customFormat="1" ht="11.25">
      <c r="B1745" s="165"/>
      <c r="D1745" s="166" t="s">
        <v>167</v>
      </c>
      <c r="E1745" s="167" t="s">
        <v>1</v>
      </c>
      <c r="F1745" s="168" t="s">
        <v>2808</v>
      </c>
      <c r="H1745" s="169">
        <v>0.765</v>
      </c>
      <c r="I1745" s="170"/>
      <c r="L1745" s="165"/>
      <c r="M1745" s="171"/>
      <c r="N1745" s="172"/>
      <c r="O1745" s="172"/>
      <c r="P1745" s="172"/>
      <c r="Q1745" s="172"/>
      <c r="R1745" s="172"/>
      <c r="S1745" s="172"/>
      <c r="T1745" s="173"/>
      <c r="AT1745" s="167" t="s">
        <v>167</v>
      </c>
      <c r="AU1745" s="167" t="s">
        <v>85</v>
      </c>
      <c r="AV1745" s="13" t="s">
        <v>85</v>
      </c>
      <c r="AW1745" s="13" t="s">
        <v>32</v>
      </c>
      <c r="AX1745" s="13" t="s">
        <v>76</v>
      </c>
      <c r="AY1745" s="167" t="s">
        <v>159</v>
      </c>
    </row>
    <row r="1746" spans="2:51" s="14" customFormat="1" ht="11.25">
      <c r="B1746" s="174"/>
      <c r="D1746" s="166" t="s">
        <v>167</v>
      </c>
      <c r="E1746" s="175" t="s">
        <v>1</v>
      </c>
      <c r="F1746" s="176" t="s">
        <v>227</v>
      </c>
      <c r="H1746" s="177">
        <v>46.553</v>
      </c>
      <c r="I1746" s="178"/>
      <c r="L1746" s="174"/>
      <c r="M1746" s="179"/>
      <c r="N1746" s="180"/>
      <c r="O1746" s="180"/>
      <c r="P1746" s="180"/>
      <c r="Q1746" s="180"/>
      <c r="R1746" s="180"/>
      <c r="S1746" s="180"/>
      <c r="T1746" s="181"/>
      <c r="AT1746" s="175" t="s">
        <v>167</v>
      </c>
      <c r="AU1746" s="175" t="s">
        <v>85</v>
      </c>
      <c r="AV1746" s="14" t="s">
        <v>165</v>
      </c>
      <c r="AW1746" s="14" t="s">
        <v>32</v>
      </c>
      <c r="AX1746" s="14" t="s">
        <v>83</v>
      </c>
      <c r="AY1746" s="175" t="s">
        <v>159</v>
      </c>
    </row>
    <row r="1747" spans="1:65" s="2" customFormat="1" ht="24.2" customHeight="1">
      <c r="A1747" s="33"/>
      <c r="B1747" s="150"/>
      <c r="C1747" s="151" t="s">
        <v>2809</v>
      </c>
      <c r="D1747" s="151" t="s">
        <v>161</v>
      </c>
      <c r="E1747" s="152" t="s">
        <v>2775</v>
      </c>
      <c r="F1747" s="153" t="s">
        <v>2776</v>
      </c>
      <c r="G1747" s="154" t="s">
        <v>164</v>
      </c>
      <c r="H1747" s="155">
        <v>2.88</v>
      </c>
      <c r="I1747" s="156"/>
      <c r="J1747" s="157">
        <f>ROUND(I1747*H1747,2)</f>
        <v>0</v>
      </c>
      <c r="K1747" s="158"/>
      <c r="L1747" s="34"/>
      <c r="M1747" s="159" t="s">
        <v>1</v>
      </c>
      <c r="N1747" s="160" t="s">
        <v>41</v>
      </c>
      <c r="O1747" s="59"/>
      <c r="P1747" s="161">
        <f>O1747*H1747</f>
        <v>0</v>
      </c>
      <c r="Q1747" s="161">
        <v>0.00014</v>
      </c>
      <c r="R1747" s="161">
        <f>Q1747*H1747</f>
        <v>0.00040319999999999993</v>
      </c>
      <c r="S1747" s="161">
        <v>0</v>
      </c>
      <c r="T1747" s="162">
        <f>S1747*H1747</f>
        <v>0</v>
      </c>
      <c r="U1747" s="33"/>
      <c r="V1747" s="33"/>
      <c r="W1747" s="33"/>
      <c r="X1747" s="33"/>
      <c r="Y1747" s="33"/>
      <c r="Z1747" s="33"/>
      <c r="AA1747" s="33"/>
      <c r="AB1747" s="33"/>
      <c r="AC1747" s="33"/>
      <c r="AD1747" s="33"/>
      <c r="AE1747" s="33"/>
      <c r="AR1747" s="163" t="s">
        <v>237</v>
      </c>
      <c r="AT1747" s="163" t="s">
        <v>161</v>
      </c>
      <c r="AU1747" s="163" t="s">
        <v>85</v>
      </c>
      <c r="AY1747" s="18" t="s">
        <v>159</v>
      </c>
      <c r="BE1747" s="164">
        <f>IF(N1747="základní",J1747,0)</f>
        <v>0</v>
      </c>
      <c r="BF1747" s="164">
        <f>IF(N1747="snížená",J1747,0)</f>
        <v>0</v>
      </c>
      <c r="BG1747" s="164">
        <f>IF(N1747="zákl. přenesená",J1747,0)</f>
        <v>0</v>
      </c>
      <c r="BH1747" s="164">
        <f>IF(N1747="sníž. přenesená",J1747,0)</f>
        <v>0</v>
      </c>
      <c r="BI1747" s="164">
        <f>IF(N1747="nulová",J1747,0)</f>
        <v>0</v>
      </c>
      <c r="BJ1747" s="18" t="s">
        <v>83</v>
      </c>
      <c r="BK1747" s="164">
        <f>ROUND(I1747*H1747,2)</f>
        <v>0</v>
      </c>
      <c r="BL1747" s="18" t="s">
        <v>237</v>
      </c>
      <c r="BM1747" s="163" t="s">
        <v>2810</v>
      </c>
    </row>
    <row r="1748" spans="2:51" s="13" customFormat="1" ht="11.25">
      <c r="B1748" s="165"/>
      <c r="D1748" s="166" t="s">
        <v>167</v>
      </c>
      <c r="E1748" s="167" t="s">
        <v>1</v>
      </c>
      <c r="F1748" s="168" t="s">
        <v>2811</v>
      </c>
      <c r="H1748" s="169">
        <v>2.88</v>
      </c>
      <c r="I1748" s="170"/>
      <c r="L1748" s="165"/>
      <c r="M1748" s="171"/>
      <c r="N1748" s="172"/>
      <c r="O1748" s="172"/>
      <c r="P1748" s="172"/>
      <c r="Q1748" s="172"/>
      <c r="R1748" s="172"/>
      <c r="S1748" s="172"/>
      <c r="T1748" s="173"/>
      <c r="AT1748" s="167" t="s">
        <v>167</v>
      </c>
      <c r="AU1748" s="167" t="s">
        <v>85</v>
      </c>
      <c r="AV1748" s="13" t="s">
        <v>85</v>
      </c>
      <c r="AW1748" s="13" t="s">
        <v>32</v>
      </c>
      <c r="AX1748" s="13" t="s">
        <v>83</v>
      </c>
      <c r="AY1748" s="167" t="s">
        <v>159</v>
      </c>
    </row>
    <row r="1749" spans="1:65" s="2" customFormat="1" ht="24.2" customHeight="1">
      <c r="A1749" s="33"/>
      <c r="B1749" s="150"/>
      <c r="C1749" s="151" t="s">
        <v>2812</v>
      </c>
      <c r="D1749" s="151" t="s">
        <v>161</v>
      </c>
      <c r="E1749" s="152" t="s">
        <v>2813</v>
      </c>
      <c r="F1749" s="153" t="s">
        <v>2814</v>
      </c>
      <c r="G1749" s="154" t="s">
        <v>164</v>
      </c>
      <c r="H1749" s="155">
        <v>46.553</v>
      </c>
      <c r="I1749" s="156"/>
      <c r="J1749" s="157">
        <f>ROUND(I1749*H1749,2)</f>
        <v>0</v>
      </c>
      <c r="K1749" s="158"/>
      <c r="L1749" s="34"/>
      <c r="M1749" s="159" t="s">
        <v>1</v>
      </c>
      <c r="N1749" s="160" t="s">
        <v>41</v>
      </c>
      <c r="O1749" s="59"/>
      <c r="P1749" s="161">
        <f>O1749*H1749</f>
        <v>0</v>
      </c>
      <c r="Q1749" s="161">
        <v>0.00012</v>
      </c>
      <c r="R1749" s="161">
        <f>Q1749*H1749</f>
        <v>0.005586359999999999</v>
      </c>
      <c r="S1749" s="161">
        <v>0</v>
      </c>
      <c r="T1749" s="162">
        <f>S1749*H1749</f>
        <v>0</v>
      </c>
      <c r="U1749" s="33"/>
      <c r="V1749" s="33"/>
      <c r="W1749" s="33"/>
      <c r="X1749" s="33"/>
      <c r="Y1749" s="33"/>
      <c r="Z1749" s="33"/>
      <c r="AA1749" s="33"/>
      <c r="AB1749" s="33"/>
      <c r="AC1749" s="33"/>
      <c r="AD1749" s="33"/>
      <c r="AE1749" s="33"/>
      <c r="AR1749" s="163" t="s">
        <v>237</v>
      </c>
      <c r="AT1749" s="163" t="s">
        <v>161</v>
      </c>
      <c r="AU1749" s="163" t="s">
        <v>85</v>
      </c>
      <c r="AY1749" s="18" t="s">
        <v>159</v>
      </c>
      <c r="BE1749" s="164">
        <f>IF(N1749="základní",J1749,0)</f>
        <v>0</v>
      </c>
      <c r="BF1749" s="164">
        <f>IF(N1749="snížená",J1749,0)</f>
        <v>0</v>
      </c>
      <c r="BG1749" s="164">
        <f>IF(N1749="zákl. přenesená",J1749,0)</f>
        <v>0</v>
      </c>
      <c r="BH1749" s="164">
        <f>IF(N1749="sníž. přenesená",J1749,0)</f>
        <v>0</v>
      </c>
      <c r="BI1749" s="164">
        <f>IF(N1749="nulová",J1749,0)</f>
        <v>0</v>
      </c>
      <c r="BJ1749" s="18" t="s">
        <v>83</v>
      </c>
      <c r="BK1749" s="164">
        <f>ROUND(I1749*H1749,2)</f>
        <v>0</v>
      </c>
      <c r="BL1749" s="18" t="s">
        <v>237</v>
      </c>
      <c r="BM1749" s="163" t="s">
        <v>2815</v>
      </c>
    </row>
    <row r="1750" spans="1:65" s="2" customFormat="1" ht="24.2" customHeight="1">
      <c r="A1750" s="33"/>
      <c r="B1750" s="150"/>
      <c r="C1750" s="151" t="s">
        <v>2816</v>
      </c>
      <c r="D1750" s="151" t="s">
        <v>161</v>
      </c>
      <c r="E1750" s="152" t="s">
        <v>2813</v>
      </c>
      <c r="F1750" s="153" t="s">
        <v>2814</v>
      </c>
      <c r="G1750" s="154" t="s">
        <v>164</v>
      </c>
      <c r="H1750" s="155">
        <v>2.88</v>
      </c>
      <c r="I1750" s="156"/>
      <c r="J1750" s="157">
        <f>ROUND(I1750*H1750,2)</f>
        <v>0</v>
      </c>
      <c r="K1750" s="158"/>
      <c r="L1750" s="34"/>
      <c r="M1750" s="159" t="s">
        <v>1</v>
      </c>
      <c r="N1750" s="160" t="s">
        <v>41</v>
      </c>
      <c r="O1750" s="59"/>
      <c r="P1750" s="161">
        <f>O1750*H1750</f>
        <v>0</v>
      </c>
      <c r="Q1750" s="161">
        <v>0.00012</v>
      </c>
      <c r="R1750" s="161">
        <f>Q1750*H1750</f>
        <v>0.0003456</v>
      </c>
      <c r="S1750" s="161">
        <v>0</v>
      </c>
      <c r="T1750" s="162">
        <f>S1750*H1750</f>
        <v>0</v>
      </c>
      <c r="U1750" s="33"/>
      <c r="V1750" s="33"/>
      <c r="W1750" s="33"/>
      <c r="X1750" s="33"/>
      <c r="Y1750" s="33"/>
      <c r="Z1750" s="33"/>
      <c r="AA1750" s="33"/>
      <c r="AB1750" s="33"/>
      <c r="AC1750" s="33"/>
      <c r="AD1750" s="33"/>
      <c r="AE1750" s="33"/>
      <c r="AR1750" s="163" t="s">
        <v>237</v>
      </c>
      <c r="AT1750" s="163" t="s">
        <v>161</v>
      </c>
      <c r="AU1750" s="163" t="s">
        <v>85</v>
      </c>
      <c r="AY1750" s="18" t="s">
        <v>159</v>
      </c>
      <c r="BE1750" s="164">
        <f>IF(N1750="základní",J1750,0)</f>
        <v>0</v>
      </c>
      <c r="BF1750" s="164">
        <f>IF(N1750="snížená",J1750,0)</f>
        <v>0</v>
      </c>
      <c r="BG1750" s="164">
        <f>IF(N1750="zákl. přenesená",J1750,0)</f>
        <v>0</v>
      </c>
      <c r="BH1750" s="164">
        <f>IF(N1750="sníž. přenesená",J1750,0)</f>
        <v>0</v>
      </c>
      <c r="BI1750" s="164">
        <f>IF(N1750="nulová",J1750,0)</f>
        <v>0</v>
      </c>
      <c r="BJ1750" s="18" t="s">
        <v>83</v>
      </c>
      <c r="BK1750" s="164">
        <f>ROUND(I1750*H1750,2)</f>
        <v>0</v>
      </c>
      <c r="BL1750" s="18" t="s">
        <v>237</v>
      </c>
      <c r="BM1750" s="163" t="s">
        <v>2817</v>
      </c>
    </row>
    <row r="1751" spans="1:65" s="2" customFormat="1" ht="24.2" customHeight="1">
      <c r="A1751" s="33"/>
      <c r="B1751" s="150"/>
      <c r="C1751" s="151" t="s">
        <v>2818</v>
      </c>
      <c r="D1751" s="151" t="s">
        <v>161</v>
      </c>
      <c r="E1751" s="152" t="s">
        <v>2819</v>
      </c>
      <c r="F1751" s="153" t="s">
        <v>2820</v>
      </c>
      <c r="G1751" s="154" t="s">
        <v>164</v>
      </c>
      <c r="H1751" s="155">
        <v>46.553</v>
      </c>
      <c r="I1751" s="156"/>
      <c r="J1751" s="157">
        <f>ROUND(I1751*H1751,2)</f>
        <v>0</v>
      </c>
      <c r="K1751" s="158"/>
      <c r="L1751" s="34"/>
      <c r="M1751" s="159" t="s">
        <v>1</v>
      </c>
      <c r="N1751" s="160" t="s">
        <v>41</v>
      </c>
      <c r="O1751" s="59"/>
      <c r="P1751" s="161">
        <f>O1751*H1751</f>
        <v>0</v>
      </c>
      <c r="Q1751" s="161">
        <v>0.00012</v>
      </c>
      <c r="R1751" s="161">
        <f>Q1751*H1751</f>
        <v>0.005586359999999999</v>
      </c>
      <c r="S1751" s="161">
        <v>0</v>
      </c>
      <c r="T1751" s="162">
        <f>S1751*H1751</f>
        <v>0</v>
      </c>
      <c r="U1751" s="33"/>
      <c r="V1751" s="33"/>
      <c r="W1751" s="33"/>
      <c r="X1751" s="33"/>
      <c r="Y1751" s="33"/>
      <c r="Z1751" s="33"/>
      <c r="AA1751" s="33"/>
      <c r="AB1751" s="33"/>
      <c r="AC1751" s="33"/>
      <c r="AD1751" s="33"/>
      <c r="AE1751" s="33"/>
      <c r="AR1751" s="163" t="s">
        <v>237</v>
      </c>
      <c r="AT1751" s="163" t="s">
        <v>161</v>
      </c>
      <c r="AU1751" s="163" t="s">
        <v>85</v>
      </c>
      <c r="AY1751" s="18" t="s">
        <v>159</v>
      </c>
      <c r="BE1751" s="164">
        <f>IF(N1751="základní",J1751,0)</f>
        <v>0</v>
      </c>
      <c r="BF1751" s="164">
        <f>IF(N1751="snížená",J1751,0)</f>
        <v>0</v>
      </c>
      <c r="BG1751" s="164">
        <f>IF(N1751="zákl. přenesená",J1751,0)</f>
        <v>0</v>
      </c>
      <c r="BH1751" s="164">
        <f>IF(N1751="sníž. přenesená",J1751,0)</f>
        <v>0</v>
      </c>
      <c r="BI1751" s="164">
        <f>IF(N1751="nulová",J1751,0)</f>
        <v>0</v>
      </c>
      <c r="BJ1751" s="18" t="s">
        <v>83</v>
      </c>
      <c r="BK1751" s="164">
        <f>ROUND(I1751*H1751,2)</f>
        <v>0</v>
      </c>
      <c r="BL1751" s="18" t="s">
        <v>237</v>
      </c>
      <c r="BM1751" s="163" t="s">
        <v>2821</v>
      </c>
    </row>
    <row r="1752" spans="1:65" s="2" customFormat="1" ht="24.2" customHeight="1">
      <c r="A1752" s="33"/>
      <c r="B1752" s="150"/>
      <c r="C1752" s="151" t="s">
        <v>2822</v>
      </c>
      <c r="D1752" s="151" t="s">
        <v>161</v>
      </c>
      <c r="E1752" s="152" t="s">
        <v>2819</v>
      </c>
      <c r="F1752" s="153" t="s">
        <v>2820</v>
      </c>
      <c r="G1752" s="154" t="s">
        <v>164</v>
      </c>
      <c r="H1752" s="155">
        <v>2.88</v>
      </c>
      <c r="I1752" s="156"/>
      <c r="J1752" s="157">
        <f>ROUND(I1752*H1752,2)</f>
        <v>0</v>
      </c>
      <c r="K1752" s="158"/>
      <c r="L1752" s="34"/>
      <c r="M1752" s="159" t="s">
        <v>1</v>
      </c>
      <c r="N1752" s="160" t="s">
        <v>41</v>
      </c>
      <c r="O1752" s="59"/>
      <c r="P1752" s="161">
        <f>O1752*H1752</f>
        <v>0</v>
      </c>
      <c r="Q1752" s="161">
        <v>0.00012</v>
      </c>
      <c r="R1752" s="161">
        <f>Q1752*H1752</f>
        <v>0.0003456</v>
      </c>
      <c r="S1752" s="161">
        <v>0</v>
      </c>
      <c r="T1752" s="162">
        <f>S1752*H1752</f>
        <v>0</v>
      </c>
      <c r="U1752" s="33"/>
      <c r="V1752" s="33"/>
      <c r="W1752" s="33"/>
      <c r="X1752" s="33"/>
      <c r="Y1752" s="33"/>
      <c r="Z1752" s="33"/>
      <c r="AA1752" s="33"/>
      <c r="AB1752" s="33"/>
      <c r="AC1752" s="33"/>
      <c r="AD1752" s="33"/>
      <c r="AE1752" s="33"/>
      <c r="AR1752" s="163" t="s">
        <v>237</v>
      </c>
      <c r="AT1752" s="163" t="s">
        <v>161</v>
      </c>
      <c r="AU1752" s="163" t="s">
        <v>85</v>
      </c>
      <c r="AY1752" s="18" t="s">
        <v>159</v>
      </c>
      <c r="BE1752" s="164">
        <f>IF(N1752="základní",J1752,0)</f>
        <v>0</v>
      </c>
      <c r="BF1752" s="164">
        <f>IF(N1752="snížená",J1752,0)</f>
        <v>0</v>
      </c>
      <c r="BG1752" s="164">
        <f>IF(N1752="zákl. přenesená",J1752,0)</f>
        <v>0</v>
      </c>
      <c r="BH1752" s="164">
        <f>IF(N1752="sníž. přenesená",J1752,0)</f>
        <v>0</v>
      </c>
      <c r="BI1752" s="164">
        <f>IF(N1752="nulová",J1752,0)</f>
        <v>0</v>
      </c>
      <c r="BJ1752" s="18" t="s">
        <v>83</v>
      </c>
      <c r="BK1752" s="164">
        <f>ROUND(I1752*H1752,2)</f>
        <v>0</v>
      </c>
      <c r="BL1752" s="18" t="s">
        <v>237</v>
      </c>
      <c r="BM1752" s="163" t="s">
        <v>2823</v>
      </c>
    </row>
    <row r="1753" spans="1:65" s="2" customFormat="1" ht="24.2" customHeight="1">
      <c r="A1753" s="33"/>
      <c r="B1753" s="150"/>
      <c r="C1753" s="151" t="s">
        <v>2824</v>
      </c>
      <c r="D1753" s="151" t="s">
        <v>161</v>
      </c>
      <c r="E1753" s="152" t="s">
        <v>2825</v>
      </c>
      <c r="F1753" s="153" t="s">
        <v>2826</v>
      </c>
      <c r="G1753" s="154" t="s">
        <v>164</v>
      </c>
      <c r="H1753" s="155">
        <v>21.9</v>
      </c>
      <c r="I1753" s="156"/>
      <c r="J1753" s="157">
        <f>ROUND(I1753*H1753,2)</f>
        <v>0</v>
      </c>
      <c r="K1753" s="158"/>
      <c r="L1753" s="34"/>
      <c r="M1753" s="159" t="s">
        <v>1</v>
      </c>
      <c r="N1753" s="160" t="s">
        <v>41</v>
      </c>
      <c r="O1753" s="59"/>
      <c r="P1753" s="161">
        <f>O1753*H1753</f>
        <v>0</v>
      </c>
      <c r="Q1753" s="161">
        <v>0.0001</v>
      </c>
      <c r="R1753" s="161">
        <f>Q1753*H1753</f>
        <v>0.00219</v>
      </c>
      <c r="S1753" s="161">
        <v>0</v>
      </c>
      <c r="T1753" s="162">
        <f>S1753*H1753</f>
        <v>0</v>
      </c>
      <c r="U1753" s="33"/>
      <c r="V1753" s="33"/>
      <c r="W1753" s="33"/>
      <c r="X1753" s="33"/>
      <c r="Y1753" s="33"/>
      <c r="Z1753" s="33"/>
      <c r="AA1753" s="33"/>
      <c r="AB1753" s="33"/>
      <c r="AC1753" s="33"/>
      <c r="AD1753" s="33"/>
      <c r="AE1753" s="33"/>
      <c r="AR1753" s="163" t="s">
        <v>237</v>
      </c>
      <c r="AT1753" s="163" t="s">
        <v>161</v>
      </c>
      <c r="AU1753" s="163" t="s">
        <v>85</v>
      </c>
      <c r="AY1753" s="18" t="s">
        <v>159</v>
      </c>
      <c r="BE1753" s="164">
        <f>IF(N1753="základní",J1753,0)</f>
        <v>0</v>
      </c>
      <c r="BF1753" s="164">
        <f>IF(N1753="snížená",J1753,0)</f>
        <v>0</v>
      </c>
      <c r="BG1753" s="164">
        <f>IF(N1753="zákl. přenesená",J1753,0)</f>
        <v>0</v>
      </c>
      <c r="BH1753" s="164">
        <f>IF(N1753="sníž. přenesená",J1753,0)</f>
        <v>0</v>
      </c>
      <c r="BI1753" s="164">
        <f>IF(N1753="nulová",J1753,0)</f>
        <v>0</v>
      </c>
      <c r="BJ1753" s="18" t="s">
        <v>83</v>
      </c>
      <c r="BK1753" s="164">
        <f>ROUND(I1753*H1753,2)</f>
        <v>0</v>
      </c>
      <c r="BL1753" s="18" t="s">
        <v>237</v>
      </c>
      <c r="BM1753" s="163" t="s">
        <v>2827</v>
      </c>
    </row>
    <row r="1754" spans="2:51" s="13" customFormat="1" ht="11.25">
      <c r="B1754" s="165"/>
      <c r="D1754" s="166" t="s">
        <v>167</v>
      </c>
      <c r="E1754" s="167" t="s">
        <v>1</v>
      </c>
      <c r="F1754" s="168" t="s">
        <v>2828</v>
      </c>
      <c r="H1754" s="169">
        <v>21.9</v>
      </c>
      <c r="I1754" s="170"/>
      <c r="L1754" s="165"/>
      <c r="M1754" s="171"/>
      <c r="N1754" s="172"/>
      <c r="O1754" s="172"/>
      <c r="P1754" s="172"/>
      <c r="Q1754" s="172"/>
      <c r="R1754" s="172"/>
      <c r="S1754" s="172"/>
      <c r="T1754" s="173"/>
      <c r="AT1754" s="167" t="s">
        <v>167</v>
      </c>
      <c r="AU1754" s="167" t="s">
        <v>85</v>
      </c>
      <c r="AV1754" s="13" t="s">
        <v>85</v>
      </c>
      <c r="AW1754" s="13" t="s">
        <v>32</v>
      </c>
      <c r="AX1754" s="13" t="s">
        <v>83</v>
      </c>
      <c r="AY1754" s="167" t="s">
        <v>159</v>
      </c>
    </row>
    <row r="1755" spans="1:65" s="2" customFormat="1" ht="24.2" customHeight="1">
      <c r="A1755" s="33"/>
      <c r="B1755" s="150"/>
      <c r="C1755" s="151" t="s">
        <v>2829</v>
      </c>
      <c r="D1755" s="151" t="s">
        <v>161</v>
      </c>
      <c r="E1755" s="152" t="s">
        <v>2830</v>
      </c>
      <c r="F1755" s="153" t="s">
        <v>2831</v>
      </c>
      <c r="G1755" s="154" t="s">
        <v>164</v>
      </c>
      <c r="H1755" s="155">
        <v>21.9</v>
      </c>
      <c r="I1755" s="156"/>
      <c r="J1755" s="157">
        <f>ROUND(I1755*H1755,2)</f>
        <v>0</v>
      </c>
      <c r="K1755" s="158"/>
      <c r="L1755" s="34"/>
      <c r="M1755" s="159" t="s">
        <v>1</v>
      </c>
      <c r="N1755" s="160" t="s">
        <v>41</v>
      </c>
      <c r="O1755" s="59"/>
      <c r="P1755" s="161">
        <f>O1755*H1755</f>
        <v>0</v>
      </c>
      <c r="Q1755" s="161">
        <v>0.00072</v>
      </c>
      <c r="R1755" s="161">
        <f>Q1755*H1755</f>
        <v>0.015768</v>
      </c>
      <c r="S1755" s="161">
        <v>0</v>
      </c>
      <c r="T1755" s="162">
        <f>S1755*H1755</f>
        <v>0</v>
      </c>
      <c r="U1755" s="33"/>
      <c r="V1755" s="33"/>
      <c r="W1755" s="33"/>
      <c r="X1755" s="33"/>
      <c r="Y1755" s="33"/>
      <c r="Z1755" s="33"/>
      <c r="AA1755" s="33"/>
      <c r="AB1755" s="33"/>
      <c r="AC1755" s="33"/>
      <c r="AD1755" s="33"/>
      <c r="AE1755" s="33"/>
      <c r="AR1755" s="163" t="s">
        <v>237</v>
      </c>
      <c r="AT1755" s="163" t="s">
        <v>161</v>
      </c>
      <c r="AU1755" s="163" t="s">
        <v>85</v>
      </c>
      <c r="AY1755" s="18" t="s">
        <v>159</v>
      </c>
      <c r="BE1755" s="164">
        <f>IF(N1755="základní",J1755,0)</f>
        <v>0</v>
      </c>
      <c r="BF1755" s="164">
        <f>IF(N1755="snížená",J1755,0)</f>
        <v>0</v>
      </c>
      <c r="BG1755" s="164">
        <f>IF(N1755="zákl. přenesená",J1755,0)</f>
        <v>0</v>
      </c>
      <c r="BH1755" s="164">
        <f>IF(N1755="sníž. přenesená",J1755,0)</f>
        <v>0</v>
      </c>
      <c r="BI1755" s="164">
        <f>IF(N1755="nulová",J1755,0)</f>
        <v>0</v>
      </c>
      <c r="BJ1755" s="18" t="s">
        <v>83</v>
      </c>
      <c r="BK1755" s="164">
        <f>ROUND(I1755*H1755,2)</f>
        <v>0</v>
      </c>
      <c r="BL1755" s="18" t="s">
        <v>237</v>
      </c>
      <c r="BM1755" s="163" t="s">
        <v>2832</v>
      </c>
    </row>
    <row r="1756" spans="2:63" s="12" customFormat="1" ht="22.9" customHeight="1">
      <c r="B1756" s="137"/>
      <c r="D1756" s="138" t="s">
        <v>75</v>
      </c>
      <c r="E1756" s="148" t="s">
        <v>2833</v>
      </c>
      <c r="F1756" s="148" t="s">
        <v>2834</v>
      </c>
      <c r="I1756" s="140"/>
      <c r="J1756" s="149">
        <f>BK1756</f>
        <v>0</v>
      </c>
      <c r="L1756" s="137"/>
      <c r="M1756" s="142"/>
      <c r="N1756" s="143"/>
      <c r="O1756" s="143"/>
      <c r="P1756" s="144">
        <f>SUM(P1757:P1772)</f>
        <v>0</v>
      </c>
      <c r="Q1756" s="143"/>
      <c r="R1756" s="144">
        <f>SUM(R1757:R1772)</f>
        <v>1.8087199999999999</v>
      </c>
      <c r="S1756" s="143"/>
      <c r="T1756" s="145">
        <f>SUM(T1757:T1772)</f>
        <v>0</v>
      </c>
      <c r="AR1756" s="138" t="s">
        <v>85</v>
      </c>
      <c r="AT1756" s="146" t="s">
        <v>75</v>
      </c>
      <c r="AU1756" s="146" t="s">
        <v>83</v>
      </c>
      <c r="AY1756" s="138" t="s">
        <v>159</v>
      </c>
      <c r="BK1756" s="147">
        <f>SUM(BK1757:BK1772)</f>
        <v>0</v>
      </c>
    </row>
    <row r="1757" spans="1:65" s="2" customFormat="1" ht="21.75" customHeight="1">
      <c r="A1757" s="33"/>
      <c r="B1757" s="150"/>
      <c r="C1757" s="151" t="s">
        <v>2835</v>
      </c>
      <c r="D1757" s="151" t="s">
        <v>161</v>
      </c>
      <c r="E1757" s="152" t="s">
        <v>2836</v>
      </c>
      <c r="F1757" s="153" t="s">
        <v>2837</v>
      </c>
      <c r="G1757" s="154" t="s">
        <v>164</v>
      </c>
      <c r="H1757" s="155">
        <v>215.514</v>
      </c>
      <c r="I1757" s="156"/>
      <c r="J1757" s="157">
        <f>ROUND(I1757*H1757,2)</f>
        <v>0</v>
      </c>
      <c r="K1757" s="158"/>
      <c r="L1757" s="34"/>
      <c r="M1757" s="159" t="s">
        <v>1</v>
      </c>
      <c r="N1757" s="160" t="s">
        <v>41</v>
      </c>
      <c r="O1757" s="59"/>
      <c r="P1757" s="161">
        <f>O1757*H1757</f>
        <v>0</v>
      </c>
      <c r="Q1757" s="161">
        <v>0</v>
      </c>
      <c r="R1757" s="161">
        <f>Q1757*H1757</f>
        <v>0</v>
      </c>
      <c r="S1757" s="161">
        <v>0</v>
      </c>
      <c r="T1757" s="162">
        <f>S1757*H1757</f>
        <v>0</v>
      </c>
      <c r="U1757" s="33"/>
      <c r="V1757" s="33"/>
      <c r="W1757" s="33"/>
      <c r="X1757" s="33"/>
      <c r="Y1757" s="33"/>
      <c r="Z1757" s="33"/>
      <c r="AA1757" s="33"/>
      <c r="AB1757" s="33"/>
      <c r="AC1757" s="33"/>
      <c r="AD1757" s="33"/>
      <c r="AE1757" s="33"/>
      <c r="AR1757" s="163" t="s">
        <v>237</v>
      </c>
      <c r="AT1757" s="163" t="s">
        <v>161</v>
      </c>
      <c r="AU1757" s="163" t="s">
        <v>85</v>
      </c>
      <c r="AY1757" s="18" t="s">
        <v>159</v>
      </c>
      <c r="BE1757" s="164">
        <f>IF(N1757="základní",J1757,0)</f>
        <v>0</v>
      </c>
      <c r="BF1757" s="164">
        <f>IF(N1757="snížená",J1757,0)</f>
        <v>0</v>
      </c>
      <c r="BG1757" s="164">
        <f>IF(N1757="zákl. přenesená",J1757,0)</f>
        <v>0</v>
      </c>
      <c r="BH1757" s="164">
        <f>IF(N1757="sníž. přenesená",J1757,0)</f>
        <v>0</v>
      </c>
      <c r="BI1757" s="164">
        <f>IF(N1757="nulová",J1757,0)</f>
        <v>0</v>
      </c>
      <c r="BJ1757" s="18" t="s">
        <v>83</v>
      </c>
      <c r="BK1757" s="164">
        <f>ROUND(I1757*H1757,2)</f>
        <v>0</v>
      </c>
      <c r="BL1757" s="18" t="s">
        <v>237</v>
      </c>
      <c r="BM1757" s="163" t="s">
        <v>2838</v>
      </c>
    </row>
    <row r="1758" spans="2:51" s="13" customFormat="1" ht="33.75">
      <c r="B1758" s="165"/>
      <c r="D1758" s="166" t="s">
        <v>167</v>
      </c>
      <c r="E1758" s="167" t="s">
        <v>1</v>
      </c>
      <c r="F1758" s="168" t="s">
        <v>2839</v>
      </c>
      <c r="H1758" s="169">
        <v>77.895</v>
      </c>
      <c r="I1758" s="170"/>
      <c r="L1758" s="165"/>
      <c r="M1758" s="171"/>
      <c r="N1758" s="172"/>
      <c r="O1758" s="172"/>
      <c r="P1758" s="172"/>
      <c r="Q1758" s="172"/>
      <c r="R1758" s="172"/>
      <c r="S1758" s="172"/>
      <c r="T1758" s="173"/>
      <c r="AT1758" s="167" t="s">
        <v>167</v>
      </c>
      <c r="AU1758" s="167" t="s">
        <v>85</v>
      </c>
      <c r="AV1758" s="13" t="s">
        <v>85</v>
      </c>
      <c r="AW1758" s="13" t="s">
        <v>32</v>
      </c>
      <c r="AX1758" s="13" t="s">
        <v>76</v>
      </c>
      <c r="AY1758" s="167" t="s">
        <v>159</v>
      </c>
    </row>
    <row r="1759" spans="2:51" s="13" customFormat="1" ht="11.25">
      <c r="B1759" s="165"/>
      <c r="D1759" s="166" t="s">
        <v>167</v>
      </c>
      <c r="E1759" s="167" t="s">
        <v>1</v>
      </c>
      <c r="F1759" s="168" t="s">
        <v>2840</v>
      </c>
      <c r="H1759" s="169">
        <v>8.646</v>
      </c>
      <c r="I1759" s="170"/>
      <c r="L1759" s="165"/>
      <c r="M1759" s="171"/>
      <c r="N1759" s="172"/>
      <c r="O1759" s="172"/>
      <c r="P1759" s="172"/>
      <c r="Q1759" s="172"/>
      <c r="R1759" s="172"/>
      <c r="S1759" s="172"/>
      <c r="T1759" s="173"/>
      <c r="AT1759" s="167" t="s">
        <v>167</v>
      </c>
      <c r="AU1759" s="167" t="s">
        <v>85</v>
      </c>
      <c r="AV1759" s="13" t="s">
        <v>85</v>
      </c>
      <c r="AW1759" s="13" t="s">
        <v>32</v>
      </c>
      <c r="AX1759" s="13" t="s">
        <v>76</v>
      </c>
      <c r="AY1759" s="167" t="s">
        <v>159</v>
      </c>
    </row>
    <row r="1760" spans="2:51" s="13" customFormat="1" ht="22.5">
      <c r="B1760" s="165"/>
      <c r="D1760" s="166" t="s">
        <v>167</v>
      </c>
      <c r="E1760" s="167" t="s">
        <v>1</v>
      </c>
      <c r="F1760" s="168" t="s">
        <v>2841</v>
      </c>
      <c r="H1760" s="169">
        <v>113.493</v>
      </c>
      <c r="I1760" s="170"/>
      <c r="L1760" s="165"/>
      <c r="M1760" s="171"/>
      <c r="N1760" s="172"/>
      <c r="O1760" s="172"/>
      <c r="P1760" s="172"/>
      <c r="Q1760" s="172"/>
      <c r="R1760" s="172"/>
      <c r="S1760" s="172"/>
      <c r="T1760" s="173"/>
      <c r="AT1760" s="167" t="s">
        <v>167</v>
      </c>
      <c r="AU1760" s="167" t="s">
        <v>85</v>
      </c>
      <c r="AV1760" s="13" t="s">
        <v>85</v>
      </c>
      <c r="AW1760" s="13" t="s">
        <v>32</v>
      </c>
      <c r="AX1760" s="13" t="s">
        <v>76</v>
      </c>
      <c r="AY1760" s="167" t="s">
        <v>159</v>
      </c>
    </row>
    <row r="1761" spans="2:51" s="13" customFormat="1" ht="11.25">
      <c r="B1761" s="165"/>
      <c r="D1761" s="166" t="s">
        <v>167</v>
      </c>
      <c r="E1761" s="167" t="s">
        <v>1</v>
      </c>
      <c r="F1761" s="168" t="s">
        <v>2842</v>
      </c>
      <c r="H1761" s="169">
        <v>15.48</v>
      </c>
      <c r="I1761" s="170"/>
      <c r="L1761" s="165"/>
      <c r="M1761" s="171"/>
      <c r="N1761" s="172"/>
      <c r="O1761" s="172"/>
      <c r="P1761" s="172"/>
      <c r="Q1761" s="172"/>
      <c r="R1761" s="172"/>
      <c r="S1761" s="172"/>
      <c r="T1761" s="173"/>
      <c r="AT1761" s="167" t="s">
        <v>167</v>
      </c>
      <c r="AU1761" s="167" t="s">
        <v>85</v>
      </c>
      <c r="AV1761" s="13" t="s">
        <v>85</v>
      </c>
      <c r="AW1761" s="13" t="s">
        <v>32</v>
      </c>
      <c r="AX1761" s="13" t="s">
        <v>76</v>
      </c>
      <c r="AY1761" s="167" t="s">
        <v>159</v>
      </c>
    </row>
    <row r="1762" spans="2:51" s="14" customFormat="1" ht="11.25">
      <c r="B1762" s="174"/>
      <c r="D1762" s="166" t="s">
        <v>167</v>
      </c>
      <c r="E1762" s="175" t="s">
        <v>1</v>
      </c>
      <c r="F1762" s="176" t="s">
        <v>227</v>
      </c>
      <c r="H1762" s="177">
        <v>215.51399999999998</v>
      </c>
      <c r="I1762" s="178"/>
      <c r="L1762" s="174"/>
      <c r="M1762" s="179"/>
      <c r="N1762" s="180"/>
      <c r="O1762" s="180"/>
      <c r="P1762" s="180"/>
      <c r="Q1762" s="180"/>
      <c r="R1762" s="180"/>
      <c r="S1762" s="180"/>
      <c r="T1762" s="181"/>
      <c r="AT1762" s="175" t="s">
        <v>167</v>
      </c>
      <c r="AU1762" s="175" t="s">
        <v>85</v>
      </c>
      <c r="AV1762" s="14" t="s">
        <v>165</v>
      </c>
      <c r="AW1762" s="14" t="s">
        <v>32</v>
      </c>
      <c r="AX1762" s="14" t="s">
        <v>83</v>
      </c>
      <c r="AY1762" s="175" t="s">
        <v>159</v>
      </c>
    </row>
    <row r="1763" spans="1:65" s="2" customFormat="1" ht="16.5" customHeight="1">
      <c r="A1763" s="33"/>
      <c r="B1763" s="150"/>
      <c r="C1763" s="191" t="s">
        <v>2843</v>
      </c>
      <c r="D1763" s="191" t="s">
        <v>581</v>
      </c>
      <c r="E1763" s="192" t="s">
        <v>2844</v>
      </c>
      <c r="F1763" s="193" t="s">
        <v>2845</v>
      </c>
      <c r="G1763" s="194" t="s">
        <v>164</v>
      </c>
      <c r="H1763" s="195">
        <v>226.29</v>
      </c>
      <c r="I1763" s="196"/>
      <c r="J1763" s="197">
        <f>ROUND(I1763*H1763,2)</f>
        <v>0</v>
      </c>
      <c r="K1763" s="198"/>
      <c r="L1763" s="199"/>
      <c r="M1763" s="200" t="s">
        <v>1</v>
      </c>
      <c r="N1763" s="201" t="s">
        <v>41</v>
      </c>
      <c r="O1763" s="59"/>
      <c r="P1763" s="161">
        <f>O1763*H1763</f>
        <v>0</v>
      </c>
      <c r="Q1763" s="161">
        <v>0</v>
      </c>
      <c r="R1763" s="161">
        <f>Q1763*H1763</f>
        <v>0</v>
      </c>
      <c r="S1763" s="161">
        <v>0</v>
      </c>
      <c r="T1763" s="162">
        <f>S1763*H1763</f>
        <v>0</v>
      </c>
      <c r="U1763" s="33"/>
      <c r="V1763" s="33"/>
      <c r="W1763" s="33"/>
      <c r="X1763" s="33"/>
      <c r="Y1763" s="33"/>
      <c r="Z1763" s="33"/>
      <c r="AA1763" s="33"/>
      <c r="AB1763" s="33"/>
      <c r="AC1763" s="33"/>
      <c r="AD1763" s="33"/>
      <c r="AE1763" s="33"/>
      <c r="AR1763" s="163" t="s">
        <v>327</v>
      </c>
      <c r="AT1763" s="163" t="s">
        <v>581</v>
      </c>
      <c r="AU1763" s="163" t="s">
        <v>85</v>
      </c>
      <c r="AY1763" s="18" t="s">
        <v>159</v>
      </c>
      <c r="BE1763" s="164">
        <f>IF(N1763="základní",J1763,0)</f>
        <v>0</v>
      </c>
      <c r="BF1763" s="164">
        <f>IF(N1763="snížená",J1763,0)</f>
        <v>0</v>
      </c>
      <c r="BG1763" s="164">
        <f>IF(N1763="zákl. přenesená",J1763,0)</f>
        <v>0</v>
      </c>
      <c r="BH1763" s="164">
        <f>IF(N1763="sníž. přenesená",J1763,0)</f>
        <v>0</v>
      </c>
      <c r="BI1763" s="164">
        <f>IF(N1763="nulová",J1763,0)</f>
        <v>0</v>
      </c>
      <c r="BJ1763" s="18" t="s">
        <v>83</v>
      </c>
      <c r="BK1763" s="164">
        <f>ROUND(I1763*H1763,2)</f>
        <v>0</v>
      </c>
      <c r="BL1763" s="18" t="s">
        <v>237</v>
      </c>
      <c r="BM1763" s="163" t="s">
        <v>2846</v>
      </c>
    </row>
    <row r="1764" spans="2:51" s="13" customFormat="1" ht="11.25">
      <c r="B1764" s="165"/>
      <c r="D1764" s="166" t="s">
        <v>167</v>
      </c>
      <c r="F1764" s="168" t="s">
        <v>2847</v>
      </c>
      <c r="H1764" s="169">
        <v>226.29</v>
      </c>
      <c r="I1764" s="170"/>
      <c r="L1764" s="165"/>
      <c r="M1764" s="171"/>
      <c r="N1764" s="172"/>
      <c r="O1764" s="172"/>
      <c r="P1764" s="172"/>
      <c r="Q1764" s="172"/>
      <c r="R1764" s="172"/>
      <c r="S1764" s="172"/>
      <c r="T1764" s="173"/>
      <c r="AT1764" s="167" t="s">
        <v>167</v>
      </c>
      <c r="AU1764" s="167" t="s">
        <v>85</v>
      </c>
      <c r="AV1764" s="13" t="s">
        <v>85</v>
      </c>
      <c r="AW1764" s="13" t="s">
        <v>3</v>
      </c>
      <c r="AX1764" s="13" t="s">
        <v>83</v>
      </c>
      <c r="AY1764" s="167" t="s">
        <v>159</v>
      </c>
    </row>
    <row r="1765" spans="1:65" s="2" customFormat="1" ht="24.2" customHeight="1">
      <c r="A1765" s="33"/>
      <c r="B1765" s="150"/>
      <c r="C1765" s="151" t="s">
        <v>2848</v>
      </c>
      <c r="D1765" s="151" t="s">
        <v>161</v>
      </c>
      <c r="E1765" s="152" t="s">
        <v>2849</v>
      </c>
      <c r="F1765" s="153" t="s">
        <v>2850</v>
      </c>
      <c r="G1765" s="154" t="s">
        <v>164</v>
      </c>
      <c r="H1765" s="155">
        <v>3932</v>
      </c>
      <c r="I1765" s="156"/>
      <c r="J1765" s="157">
        <f>ROUND(I1765*H1765,2)</f>
        <v>0</v>
      </c>
      <c r="K1765" s="158"/>
      <c r="L1765" s="34"/>
      <c r="M1765" s="159" t="s">
        <v>1</v>
      </c>
      <c r="N1765" s="160" t="s">
        <v>41</v>
      </c>
      <c r="O1765" s="59"/>
      <c r="P1765" s="161">
        <f>O1765*H1765</f>
        <v>0</v>
      </c>
      <c r="Q1765" s="161">
        <v>0.0002</v>
      </c>
      <c r="R1765" s="161">
        <f>Q1765*H1765</f>
        <v>0.7864</v>
      </c>
      <c r="S1765" s="161">
        <v>0</v>
      </c>
      <c r="T1765" s="162">
        <f>S1765*H1765</f>
        <v>0</v>
      </c>
      <c r="U1765" s="33"/>
      <c r="V1765" s="33"/>
      <c r="W1765" s="33"/>
      <c r="X1765" s="33"/>
      <c r="Y1765" s="33"/>
      <c r="Z1765" s="33"/>
      <c r="AA1765" s="33"/>
      <c r="AB1765" s="33"/>
      <c r="AC1765" s="33"/>
      <c r="AD1765" s="33"/>
      <c r="AE1765" s="33"/>
      <c r="AR1765" s="163" t="s">
        <v>237</v>
      </c>
      <c r="AT1765" s="163" t="s">
        <v>161</v>
      </c>
      <c r="AU1765" s="163" t="s">
        <v>85</v>
      </c>
      <c r="AY1765" s="18" t="s">
        <v>159</v>
      </c>
      <c r="BE1765" s="164">
        <f>IF(N1765="základní",J1765,0)</f>
        <v>0</v>
      </c>
      <c r="BF1765" s="164">
        <f>IF(N1765="snížená",J1765,0)</f>
        <v>0</v>
      </c>
      <c r="BG1765" s="164">
        <f>IF(N1765="zákl. přenesená",J1765,0)</f>
        <v>0</v>
      </c>
      <c r="BH1765" s="164">
        <f>IF(N1765="sníž. přenesená",J1765,0)</f>
        <v>0</v>
      </c>
      <c r="BI1765" s="164">
        <f>IF(N1765="nulová",J1765,0)</f>
        <v>0</v>
      </c>
      <c r="BJ1765" s="18" t="s">
        <v>83</v>
      </c>
      <c r="BK1765" s="164">
        <f>ROUND(I1765*H1765,2)</f>
        <v>0</v>
      </c>
      <c r="BL1765" s="18" t="s">
        <v>237</v>
      </c>
      <c r="BM1765" s="163" t="s">
        <v>2851</v>
      </c>
    </row>
    <row r="1766" spans="2:51" s="13" customFormat="1" ht="11.25">
      <c r="B1766" s="165"/>
      <c r="D1766" s="166" t="s">
        <v>167</v>
      </c>
      <c r="E1766" s="167" t="s">
        <v>1</v>
      </c>
      <c r="F1766" s="168" t="s">
        <v>2852</v>
      </c>
      <c r="H1766" s="169">
        <v>3732</v>
      </c>
      <c r="I1766" s="170"/>
      <c r="L1766" s="165"/>
      <c r="M1766" s="171"/>
      <c r="N1766" s="172"/>
      <c r="O1766" s="172"/>
      <c r="P1766" s="172"/>
      <c r="Q1766" s="172"/>
      <c r="R1766" s="172"/>
      <c r="S1766" s="172"/>
      <c r="T1766" s="173"/>
      <c r="AT1766" s="167" t="s">
        <v>167</v>
      </c>
      <c r="AU1766" s="167" t="s">
        <v>85</v>
      </c>
      <c r="AV1766" s="13" t="s">
        <v>85</v>
      </c>
      <c r="AW1766" s="13" t="s">
        <v>32</v>
      </c>
      <c r="AX1766" s="13" t="s">
        <v>76</v>
      </c>
      <c r="AY1766" s="167" t="s">
        <v>159</v>
      </c>
    </row>
    <row r="1767" spans="2:51" s="13" customFormat="1" ht="11.25">
      <c r="B1767" s="165"/>
      <c r="D1767" s="166" t="s">
        <v>167</v>
      </c>
      <c r="E1767" s="167" t="s">
        <v>1</v>
      </c>
      <c r="F1767" s="168" t="s">
        <v>1158</v>
      </c>
      <c r="H1767" s="169">
        <v>200</v>
      </c>
      <c r="I1767" s="170"/>
      <c r="L1767" s="165"/>
      <c r="M1767" s="171"/>
      <c r="N1767" s="172"/>
      <c r="O1767" s="172"/>
      <c r="P1767" s="172"/>
      <c r="Q1767" s="172"/>
      <c r="R1767" s="172"/>
      <c r="S1767" s="172"/>
      <c r="T1767" s="173"/>
      <c r="AT1767" s="167" t="s">
        <v>167</v>
      </c>
      <c r="AU1767" s="167" t="s">
        <v>85</v>
      </c>
      <c r="AV1767" s="13" t="s">
        <v>85</v>
      </c>
      <c r="AW1767" s="13" t="s">
        <v>32</v>
      </c>
      <c r="AX1767" s="13" t="s">
        <v>76</v>
      </c>
      <c r="AY1767" s="167" t="s">
        <v>159</v>
      </c>
    </row>
    <row r="1768" spans="2:51" s="14" customFormat="1" ht="11.25">
      <c r="B1768" s="174"/>
      <c r="D1768" s="166" t="s">
        <v>167</v>
      </c>
      <c r="E1768" s="175" t="s">
        <v>1</v>
      </c>
      <c r="F1768" s="176" t="s">
        <v>227</v>
      </c>
      <c r="H1768" s="177">
        <v>3932</v>
      </c>
      <c r="I1768" s="178"/>
      <c r="L1768" s="174"/>
      <c r="M1768" s="179"/>
      <c r="N1768" s="180"/>
      <c r="O1768" s="180"/>
      <c r="P1768" s="180"/>
      <c r="Q1768" s="180"/>
      <c r="R1768" s="180"/>
      <c r="S1768" s="180"/>
      <c r="T1768" s="181"/>
      <c r="AT1768" s="175" t="s">
        <v>167</v>
      </c>
      <c r="AU1768" s="175" t="s">
        <v>85</v>
      </c>
      <c r="AV1768" s="14" t="s">
        <v>165</v>
      </c>
      <c r="AW1768" s="14" t="s">
        <v>32</v>
      </c>
      <c r="AX1768" s="14" t="s">
        <v>83</v>
      </c>
      <c r="AY1768" s="175" t="s">
        <v>159</v>
      </c>
    </row>
    <row r="1769" spans="1:65" s="2" customFormat="1" ht="33" customHeight="1">
      <c r="A1769" s="33"/>
      <c r="B1769" s="150"/>
      <c r="C1769" s="151" t="s">
        <v>2853</v>
      </c>
      <c r="D1769" s="151" t="s">
        <v>161</v>
      </c>
      <c r="E1769" s="152" t="s">
        <v>2854</v>
      </c>
      <c r="F1769" s="153" t="s">
        <v>2855</v>
      </c>
      <c r="G1769" s="154" t="s">
        <v>164</v>
      </c>
      <c r="H1769" s="155">
        <v>3932</v>
      </c>
      <c r="I1769" s="156"/>
      <c r="J1769" s="157">
        <f>ROUND(I1769*H1769,2)</f>
        <v>0</v>
      </c>
      <c r="K1769" s="158"/>
      <c r="L1769" s="34"/>
      <c r="M1769" s="159" t="s">
        <v>1</v>
      </c>
      <c r="N1769" s="160" t="s">
        <v>41</v>
      </c>
      <c r="O1769" s="59"/>
      <c r="P1769" s="161">
        <f>O1769*H1769</f>
        <v>0</v>
      </c>
      <c r="Q1769" s="161">
        <v>0.00026</v>
      </c>
      <c r="R1769" s="161">
        <f>Q1769*H1769</f>
        <v>1.02232</v>
      </c>
      <c r="S1769" s="161">
        <v>0</v>
      </c>
      <c r="T1769" s="162">
        <f>S1769*H1769</f>
        <v>0</v>
      </c>
      <c r="U1769" s="33"/>
      <c r="V1769" s="33"/>
      <c r="W1769" s="33"/>
      <c r="X1769" s="33"/>
      <c r="Y1769" s="33"/>
      <c r="Z1769" s="33"/>
      <c r="AA1769" s="33"/>
      <c r="AB1769" s="33"/>
      <c r="AC1769" s="33"/>
      <c r="AD1769" s="33"/>
      <c r="AE1769" s="33"/>
      <c r="AR1769" s="163" t="s">
        <v>237</v>
      </c>
      <c r="AT1769" s="163" t="s">
        <v>161</v>
      </c>
      <c r="AU1769" s="163" t="s">
        <v>85</v>
      </c>
      <c r="AY1769" s="18" t="s">
        <v>159</v>
      </c>
      <c r="BE1769" s="164">
        <f>IF(N1769="základní",J1769,0)</f>
        <v>0</v>
      </c>
      <c r="BF1769" s="164">
        <f>IF(N1769="snížená",J1769,0)</f>
        <v>0</v>
      </c>
      <c r="BG1769" s="164">
        <f>IF(N1769="zákl. přenesená",J1769,0)</f>
        <v>0</v>
      </c>
      <c r="BH1769" s="164">
        <f>IF(N1769="sníž. přenesená",J1769,0)</f>
        <v>0</v>
      </c>
      <c r="BI1769" s="164">
        <f>IF(N1769="nulová",J1769,0)</f>
        <v>0</v>
      </c>
      <c r="BJ1769" s="18" t="s">
        <v>83</v>
      </c>
      <c r="BK1769" s="164">
        <f>ROUND(I1769*H1769,2)</f>
        <v>0</v>
      </c>
      <c r="BL1769" s="18" t="s">
        <v>237</v>
      </c>
      <c r="BM1769" s="163" t="s">
        <v>2856</v>
      </c>
    </row>
    <row r="1770" spans="2:51" s="13" customFormat="1" ht="11.25">
      <c r="B1770" s="165"/>
      <c r="D1770" s="166" t="s">
        <v>167</v>
      </c>
      <c r="E1770" s="167" t="s">
        <v>1</v>
      </c>
      <c r="F1770" s="168" t="s">
        <v>2852</v>
      </c>
      <c r="H1770" s="169">
        <v>3732</v>
      </c>
      <c r="I1770" s="170"/>
      <c r="L1770" s="165"/>
      <c r="M1770" s="171"/>
      <c r="N1770" s="172"/>
      <c r="O1770" s="172"/>
      <c r="P1770" s="172"/>
      <c r="Q1770" s="172"/>
      <c r="R1770" s="172"/>
      <c r="S1770" s="172"/>
      <c r="T1770" s="173"/>
      <c r="AT1770" s="167" t="s">
        <v>167</v>
      </c>
      <c r="AU1770" s="167" t="s">
        <v>85</v>
      </c>
      <c r="AV1770" s="13" t="s">
        <v>85</v>
      </c>
      <c r="AW1770" s="13" t="s">
        <v>32</v>
      </c>
      <c r="AX1770" s="13" t="s">
        <v>76</v>
      </c>
      <c r="AY1770" s="167" t="s">
        <v>159</v>
      </c>
    </row>
    <row r="1771" spans="2:51" s="13" customFormat="1" ht="11.25">
      <c r="B1771" s="165"/>
      <c r="D1771" s="166" t="s">
        <v>167</v>
      </c>
      <c r="E1771" s="167" t="s">
        <v>1</v>
      </c>
      <c r="F1771" s="168" t="s">
        <v>1158</v>
      </c>
      <c r="H1771" s="169">
        <v>200</v>
      </c>
      <c r="I1771" s="170"/>
      <c r="L1771" s="165"/>
      <c r="M1771" s="171"/>
      <c r="N1771" s="172"/>
      <c r="O1771" s="172"/>
      <c r="P1771" s="172"/>
      <c r="Q1771" s="172"/>
      <c r="R1771" s="172"/>
      <c r="S1771" s="172"/>
      <c r="T1771" s="173"/>
      <c r="AT1771" s="167" t="s">
        <v>167</v>
      </c>
      <c r="AU1771" s="167" t="s">
        <v>85</v>
      </c>
      <c r="AV1771" s="13" t="s">
        <v>85</v>
      </c>
      <c r="AW1771" s="13" t="s">
        <v>32</v>
      </c>
      <c r="AX1771" s="13" t="s">
        <v>76</v>
      </c>
      <c r="AY1771" s="167" t="s">
        <v>159</v>
      </c>
    </row>
    <row r="1772" spans="2:51" s="14" customFormat="1" ht="11.25">
      <c r="B1772" s="174"/>
      <c r="D1772" s="166" t="s">
        <v>167</v>
      </c>
      <c r="E1772" s="175" t="s">
        <v>1</v>
      </c>
      <c r="F1772" s="176" t="s">
        <v>227</v>
      </c>
      <c r="H1772" s="177">
        <v>3932</v>
      </c>
      <c r="I1772" s="178"/>
      <c r="L1772" s="174"/>
      <c r="M1772" s="179"/>
      <c r="N1772" s="180"/>
      <c r="O1772" s="180"/>
      <c r="P1772" s="180"/>
      <c r="Q1772" s="180"/>
      <c r="R1772" s="180"/>
      <c r="S1772" s="180"/>
      <c r="T1772" s="181"/>
      <c r="AT1772" s="175" t="s">
        <v>167</v>
      </c>
      <c r="AU1772" s="175" t="s">
        <v>85</v>
      </c>
      <c r="AV1772" s="14" t="s">
        <v>165</v>
      </c>
      <c r="AW1772" s="14" t="s">
        <v>32</v>
      </c>
      <c r="AX1772" s="14" t="s">
        <v>83</v>
      </c>
      <c r="AY1772" s="175" t="s">
        <v>159</v>
      </c>
    </row>
    <row r="1773" spans="2:63" s="12" customFormat="1" ht="25.9" customHeight="1">
      <c r="B1773" s="137"/>
      <c r="D1773" s="138" t="s">
        <v>75</v>
      </c>
      <c r="E1773" s="139" t="s">
        <v>519</v>
      </c>
      <c r="F1773" s="139" t="s">
        <v>520</v>
      </c>
      <c r="I1773" s="140"/>
      <c r="J1773" s="141">
        <f>BK1773</f>
        <v>0</v>
      </c>
      <c r="L1773" s="137"/>
      <c r="M1773" s="142"/>
      <c r="N1773" s="143"/>
      <c r="O1773" s="143"/>
      <c r="P1773" s="144">
        <f>SUM(P1774:P1776)</f>
        <v>0</v>
      </c>
      <c r="Q1773" s="143"/>
      <c r="R1773" s="144">
        <f>SUM(R1774:R1776)</f>
        <v>0</v>
      </c>
      <c r="S1773" s="143"/>
      <c r="T1773" s="145">
        <f>SUM(T1774:T1776)</f>
        <v>0</v>
      </c>
      <c r="AR1773" s="138" t="s">
        <v>165</v>
      </c>
      <c r="AT1773" s="146" t="s">
        <v>75</v>
      </c>
      <c r="AU1773" s="146" t="s">
        <v>76</v>
      </c>
      <c r="AY1773" s="138" t="s">
        <v>159</v>
      </c>
      <c r="BK1773" s="147">
        <f>SUM(BK1774:BK1776)</f>
        <v>0</v>
      </c>
    </row>
    <row r="1774" spans="1:65" s="2" customFormat="1" ht="24.2" customHeight="1">
      <c r="A1774" s="33"/>
      <c r="B1774" s="150"/>
      <c r="C1774" s="151" t="s">
        <v>2857</v>
      </c>
      <c r="D1774" s="151" t="s">
        <v>161</v>
      </c>
      <c r="E1774" s="152" t="s">
        <v>522</v>
      </c>
      <c r="F1774" s="153" t="s">
        <v>2858</v>
      </c>
      <c r="G1774" s="154" t="s">
        <v>214</v>
      </c>
      <c r="H1774" s="155">
        <v>1</v>
      </c>
      <c r="I1774" s="156"/>
      <c r="J1774" s="157">
        <f>ROUND(I1774*H1774,2)</f>
        <v>0</v>
      </c>
      <c r="K1774" s="158"/>
      <c r="L1774" s="34"/>
      <c r="M1774" s="159" t="s">
        <v>1</v>
      </c>
      <c r="N1774" s="160" t="s">
        <v>41</v>
      </c>
      <c r="O1774" s="59"/>
      <c r="P1774" s="161">
        <f>O1774*H1774</f>
        <v>0</v>
      </c>
      <c r="Q1774" s="161">
        <v>0</v>
      </c>
      <c r="R1774" s="161">
        <f>Q1774*H1774</f>
        <v>0</v>
      </c>
      <c r="S1774" s="161">
        <v>0</v>
      </c>
      <c r="T1774" s="162">
        <f>S1774*H1774</f>
        <v>0</v>
      </c>
      <c r="U1774" s="33"/>
      <c r="V1774" s="33"/>
      <c r="W1774" s="33"/>
      <c r="X1774" s="33"/>
      <c r="Y1774" s="33"/>
      <c r="Z1774" s="33"/>
      <c r="AA1774" s="33"/>
      <c r="AB1774" s="33"/>
      <c r="AC1774" s="33"/>
      <c r="AD1774" s="33"/>
      <c r="AE1774" s="33"/>
      <c r="AR1774" s="163" t="s">
        <v>508</v>
      </c>
      <c r="AT1774" s="163" t="s">
        <v>161</v>
      </c>
      <c r="AU1774" s="163" t="s">
        <v>83</v>
      </c>
      <c r="AY1774" s="18" t="s">
        <v>159</v>
      </c>
      <c r="BE1774" s="164">
        <f>IF(N1774="základní",J1774,0)</f>
        <v>0</v>
      </c>
      <c r="BF1774" s="164">
        <f>IF(N1774="snížená",J1774,0)</f>
        <v>0</v>
      </c>
      <c r="BG1774" s="164">
        <f>IF(N1774="zákl. přenesená",J1774,0)</f>
        <v>0</v>
      </c>
      <c r="BH1774" s="164">
        <f>IF(N1774="sníž. přenesená",J1774,0)</f>
        <v>0</v>
      </c>
      <c r="BI1774" s="164">
        <f>IF(N1774="nulová",J1774,0)</f>
        <v>0</v>
      </c>
      <c r="BJ1774" s="18" t="s">
        <v>83</v>
      </c>
      <c r="BK1774" s="164">
        <f>ROUND(I1774*H1774,2)</f>
        <v>0</v>
      </c>
      <c r="BL1774" s="18" t="s">
        <v>508</v>
      </c>
      <c r="BM1774" s="163" t="s">
        <v>2859</v>
      </c>
    </row>
    <row r="1775" spans="1:65" s="2" customFormat="1" ht="16.5" customHeight="1">
      <c r="A1775" s="33"/>
      <c r="B1775" s="150"/>
      <c r="C1775" s="151" t="s">
        <v>2860</v>
      </c>
      <c r="D1775" s="151" t="s">
        <v>161</v>
      </c>
      <c r="E1775" s="152" t="s">
        <v>526</v>
      </c>
      <c r="F1775" s="153" t="s">
        <v>2861</v>
      </c>
      <c r="G1775" s="154" t="s">
        <v>214</v>
      </c>
      <c r="H1775" s="155">
        <v>1</v>
      </c>
      <c r="I1775" s="156"/>
      <c r="J1775" s="157">
        <f>ROUND(I1775*H1775,2)</f>
        <v>0</v>
      </c>
      <c r="K1775" s="158"/>
      <c r="L1775" s="34"/>
      <c r="M1775" s="159" t="s">
        <v>1</v>
      </c>
      <c r="N1775" s="160" t="s">
        <v>41</v>
      </c>
      <c r="O1775" s="59"/>
      <c r="P1775" s="161">
        <f>O1775*H1775</f>
        <v>0</v>
      </c>
      <c r="Q1775" s="161">
        <v>0</v>
      </c>
      <c r="R1775" s="161">
        <f>Q1775*H1775</f>
        <v>0</v>
      </c>
      <c r="S1775" s="161">
        <v>0</v>
      </c>
      <c r="T1775" s="162">
        <f>S1775*H1775</f>
        <v>0</v>
      </c>
      <c r="U1775" s="33"/>
      <c r="V1775" s="33"/>
      <c r="W1775" s="33"/>
      <c r="X1775" s="33"/>
      <c r="Y1775" s="33"/>
      <c r="Z1775" s="33"/>
      <c r="AA1775" s="33"/>
      <c r="AB1775" s="33"/>
      <c r="AC1775" s="33"/>
      <c r="AD1775" s="33"/>
      <c r="AE1775" s="33"/>
      <c r="AR1775" s="163" t="s">
        <v>508</v>
      </c>
      <c r="AT1775" s="163" t="s">
        <v>161</v>
      </c>
      <c r="AU1775" s="163" t="s">
        <v>83</v>
      </c>
      <c r="AY1775" s="18" t="s">
        <v>159</v>
      </c>
      <c r="BE1775" s="164">
        <f>IF(N1775="základní",J1775,0)</f>
        <v>0</v>
      </c>
      <c r="BF1775" s="164">
        <f>IF(N1775="snížená",J1775,0)</f>
        <v>0</v>
      </c>
      <c r="BG1775" s="164">
        <f>IF(N1775="zákl. přenesená",J1775,0)</f>
        <v>0</v>
      </c>
      <c r="BH1775" s="164">
        <f>IF(N1775="sníž. přenesená",J1775,0)</f>
        <v>0</v>
      </c>
      <c r="BI1775" s="164">
        <f>IF(N1775="nulová",J1775,0)</f>
        <v>0</v>
      </c>
      <c r="BJ1775" s="18" t="s">
        <v>83</v>
      </c>
      <c r="BK1775" s="164">
        <f>ROUND(I1775*H1775,2)</f>
        <v>0</v>
      </c>
      <c r="BL1775" s="18" t="s">
        <v>508</v>
      </c>
      <c r="BM1775" s="163" t="s">
        <v>2862</v>
      </c>
    </row>
    <row r="1776" spans="1:47" s="2" customFormat="1" ht="204.75">
      <c r="A1776" s="33"/>
      <c r="B1776" s="34"/>
      <c r="C1776" s="33"/>
      <c r="D1776" s="166" t="s">
        <v>447</v>
      </c>
      <c r="E1776" s="33"/>
      <c r="F1776" s="182" t="s">
        <v>2863</v>
      </c>
      <c r="G1776" s="33"/>
      <c r="H1776" s="33"/>
      <c r="I1776" s="183"/>
      <c r="J1776" s="33"/>
      <c r="K1776" s="33"/>
      <c r="L1776" s="34"/>
      <c r="M1776" s="184"/>
      <c r="N1776" s="185"/>
      <c r="O1776" s="59"/>
      <c r="P1776" s="59"/>
      <c r="Q1776" s="59"/>
      <c r="R1776" s="59"/>
      <c r="S1776" s="59"/>
      <c r="T1776" s="60"/>
      <c r="U1776" s="33"/>
      <c r="V1776" s="33"/>
      <c r="W1776" s="33"/>
      <c r="X1776" s="33"/>
      <c r="Y1776" s="33"/>
      <c r="Z1776" s="33"/>
      <c r="AA1776" s="33"/>
      <c r="AB1776" s="33"/>
      <c r="AC1776" s="33"/>
      <c r="AD1776" s="33"/>
      <c r="AE1776" s="33"/>
      <c r="AT1776" s="18" t="s">
        <v>447</v>
      </c>
      <c r="AU1776" s="18" t="s">
        <v>83</v>
      </c>
    </row>
    <row r="1777" spans="2:63" s="12" customFormat="1" ht="25.9" customHeight="1">
      <c r="B1777" s="137"/>
      <c r="D1777" s="138" t="s">
        <v>75</v>
      </c>
      <c r="E1777" s="139" t="s">
        <v>2864</v>
      </c>
      <c r="F1777" s="139" t="s">
        <v>2865</v>
      </c>
      <c r="I1777" s="140"/>
      <c r="J1777" s="141">
        <f>BK1777</f>
        <v>0</v>
      </c>
      <c r="L1777" s="137"/>
      <c r="M1777" s="142"/>
      <c r="N1777" s="143"/>
      <c r="O1777" s="143"/>
      <c r="P1777" s="144">
        <f>P1778+P1780+P1782+P1785+P1787+P1790</f>
        <v>0</v>
      </c>
      <c r="Q1777" s="143"/>
      <c r="R1777" s="144">
        <f>R1778+R1780+R1782+R1785+R1787+R1790</f>
        <v>0</v>
      </c>
      <c r="S1777" s="143"/>
      <c r="T1777" s="145">
        <f>T1778+T1780+T1782+T1785+T1787+T1790</f>
        <v>0</v>
      </c>
      <c r="AR1777" s="138" t="s">
        <v>179</v>
      </c>
      <c r="AT1777" s="146" t="s">
        <v>75</v>
      </c>
      <c r="AU1777" s="146" t="s">
        <v>76</v>
      </c>
      <c r="AY1777" s="138" t="s">
        <v>159</v>
      </c>
      <c r="BK1777" s="147">
        <f>BK1778+BK1780+BK1782+BK1785+BK1787+BK1790</f>
        <v>0</v>
      </c>
    </row>
    <row r="1778" spans="2:63" s="12" customFormat="1" ht="22.9" customHeight="1">
      <c r="B1778" s="137"/>
      <c r="D1778" s="138" t="s">
        <v>75</v>
      </c>
      <c r="E1778" s="148" t="s">
        <v>2866</v>
      </c>
      <c r="F1778" s="148" t="s">
        <v>2867</v>
      </c>
      <c r="I1778" s="140"/>
      <c r="J1778" s="149">
        <f>BK1778</f>
        <v>0</v>
      </c>
      <c r="L1778" s="137"/>
      <c r="M1778" s="142"/>
      <c r="N1778" s="143"/>
      <c r="O1778" s="143"/>
      <c r="P1778" s="144">
        <f>P1779</f>
        <v>0</v>
      </c>
      <c r="Q1778" s="143"/>
      <c r="R1778" s="144">
        <f>R1779</f>
        <v>0</v>
      </c>
      <c r="S1778" s="143"/>
      <c r="T1778" s="145">
        <f>T1779</f>
        <v>0</v>
      </c>
      <c r="AR1778" s="138" t="s">
        <v>179</v>
      </c>
      <c r="AT1778" s="146" t="s">
        <v>75</v>
      </c>
      <c r="AU1778" s="146" t="s">
        <v>83</v>
      </c>
      <c r="AY1778" s="138" t="s">
        <v>159</v>
      </c>
      <c r="BK1778" s="147">
        <f>BK1779</f>
        <v>0</v>
      </c>
    </row>
    <row r="1779" spans="1:65" s="2" customFormat="1" ht="16.5" customHeight="1">
      <c r="A1779" s="33"/>
      <c r="B1779" s="150"/>
      <c r="C1779" s="151" t="s">
        <v>2868</v>
      </c>
      <c r="D1779" s="151" t="s">
        <v>161</v>
      </c>
      <c r="E1779" s="152" t="s">
        <v>2869</v>
      </c>
      <c r="F1779" s="153" t="s">
        <v>2870</v>
      </c>
      <c r="G1779" s="154" t="s">
        <v>214</v>
      </c>
      <c r="H1779" s="155">
        <v>1</v>
      </c>
      <c r="I1779" s="156"/>
      <c r="J1779" s="157">
        <f>ROUND(I1779*H1779,2)</f>
        <v>0</v>
      </c>
      <c r="K1779" s="158"/>
      <c r="L1779" s="34"/>
      <c r="M1779" s="159" t="s">
        <v>1</v>
      </c>
      <c r="N1779" s="160" t="s">
        <v>41</v>
      </c>
      <c r="O1779" s="59"/>
      <c r="P1779" s="161">
        <f>O1779*H1779</f>
        <v>0</v>
      </c>
      <c r="Q1779" s="161">
        <v>0</v>
      </c>
      <c r="R1779" s="161">
        <f>Q1779*H1779</f>
        <v>0</v>
      </c>
      <c r="S1779" s="161">
        <v>0</v>
      </c>
      <c r="T1779" s="162">
        <f>S1779*H1779</f>
        <v>0</v>
      </c>
      <c r="U1779" s="33"/>
      <c r="V1779" s="33"/>
      <c r="W1779" s="33"/>
      <c r="X1779" s="33"/>
      <c r="Y1779" s="33"/>
      <c r="Z1779" s="33"/>
      <c r="AA1779" s="33"/>
      <c r="AB1779" s="33"/>
      <c r="AC1779" s="33"/>
      <c r="AD1779" s="33"/>
      <c r="AE1779" s="33"/>
      <c r="AR1779" s="163" t="s">
        <v>2871</v>
      </c>
      <c r="AT1779" s="163" t="s">
        <v>161</v>
      </c>
      <c r="AU1779" s="163" t="s">
        <v>85</v>
      </c>
      <c r="AY1779" s="18" t="s">
        <v>159</v>
      </c>
      <c r="BE1779" s="164">
        <f>IF(N1779="základní",J1779,0)</f>
        <v>0</v>
      </c>
      <c r="BF1779" s="164">
        <f>IF(N1779="snížená",J1779,0)</f>
        <v>0</v>
      </c>
      <c r="BG1779" s="164">
        <f>IF(N1779="zákl. přenesená",J1779,0)</f>
        <v>0</v>
      </c>
      <c r="BH1779" s="164">
        <f>IF(N1779="sníž. přenesená",J1779,0)</f>
        <v>0</v>
      </c>
      <c r="BI1779" s="164">
        <f>IF(N1779="nulová",J1779,0)</f>
        <v>0</v>
      </c>
      <c r="BJ1779" s="18" t="s">
        <v>83</v>
      </c>
      <c r="BK1779" s="164">
        <f>ROUND(I1779*H1779,2)</f>
        <v>0</v>
      </c>
      <c r="BL1779" s="18" t="s">
        <v>2871</v>
      </c>
      <c r="BM1779" s="163" t="s">
        <v>2872</v>
      </c>
    </row>
    <row r="1780" spans="2:63" s="12" customFormat="1" ht="22.9" customHeight="1">
      <c r="B1780" s="137"/>
      <c r="D1780" s="138" t="s">
        <v>75</v>
      </c>
      <c r="E1780" s="148" t="s">
        <v>2873</v>
      </c>
      <c r="F1780" s="148" t="s">
        <v>2874</v>
      </c>
      <c r="I1780" s="140"/>
      <c r="J1780" s="149">
        <f>BK1780</f>
        <v>0</v>
      </c>
      <c r="L1780" s="137"/>
      <c r="M1780" s="142"/>
      <c r="N1780" s="143"/>
      <c r="O1780" s="143"/>
      <c r="P1780" s="144">
        <f>P1781</f>
        <v>0</v>
      </c>
      <c r="Q1780" s="143"/>
      <c r="R1780" s="144">
        <f>R1781</f>
        <v>0</v>
      </c>
      <c r="S1780" s="143"/>
      <c r="T1780" s="145">
        <f>T1781</f>
        <v>0</v>
      </c>
      <c r="AR1780" s="138" t="s">
        <v>179</v>
      </c>
      <c r="AT1780" s="146" t="s">
        <v>75</v>
      </c>
      <c r="AU1780" s="146" t="s">
        <v>83</v>
      </c>
      <c r="AY1780" s="138" t="s">
        <v>159</v>
      </c>
      <c r="BK1780" s="147">
        <f>BK1781</f>
        <v>0</v>
      </c>
    </row>
    <row r="1781" spans="1:65" s="2" customFormat="1" ht="16.5" customHeight="1">
      <c r="A1781" s="33"/>
      <c r="B1781" s="150"/>
      <c r="C1781" s="151" t="s">
        <v>2875</v>
      </c>
      <c r="D1781" s="151" t="s">
        <v>161</v>
      </c>
      <c r="E1781" s="152" t="s">
        <v>2876</v>
      </c>
      <c r="F1781" s="153" t="s">
        <v>2874</v>
      </c>
      <c r="G1781" s="154" t="s">
        <v>214</v>
      </c>
      <c r="H1781" s="155">
        <v>1</v>
      </c>
      <c r="I1781" s="156"/>
      <c r="J1781" s="157">
        <f>ROUND(I1781*H1781,2)</f>
        <v>0</v>
      </c>
      <c r="K1781" s="158"/>
      <c r="L1781" s="34"/>
      <c r="M1781" s="159" t="s">
        <v>1</v>
      </c>
      <c r="N1781" s="160" t="s">
        <v>41</v>
      </c>
      <c r="O1781" s="59"/>
      <c r="P1781" s="161">
        <f>O1781*H1781</f>
        <v>0</v>
      </c>
      <c r="Q1781" s="161">
        <v>0</v>
      </c>
      <c r="R1781" s="161">
        <f>Q1781*H1781</f>
        <v>0</v>
      </c>
      <c r="S1781" s="161">
        <v>0</v>
      </c>
      <c r="T1781" s="162">
        <f>S1781*H1781</f>
        <v>0</v>
      </c>
      <c r="U1781" s="33"/>
      <c r="V1781" s="33"/>
      <c r="W1781" s="33"/>
      <c r="X1781" s="33"/>
      <c r="Y1781" s="33"/>
      <c r="Z1781" s="33"/>
      <c r="AA1781" s="33"/>
      <c r="AB1781" s="33"/>
      <c r="AC1781" s="33"/>
      <c r="AD1781" s="33"/>
      <c r="AE1781" s="33"/>
      <c r="AR1781" s="163" t="s">
        <v>2871</v>
      </c>
      <c r="AT1781" s="163" t="s">
        <v>161</v>
      </c>
      <c r="AU1781" s="163" t="s">
        <v>85</v>
      </c>
      <c r="AY1781" s="18" t="s">
        <v>159</v>
      </c>
      <c r="BE1781" s="164">
        <f>IF(N1781="základní",J1781,0)</f>
        <v>0</v>
      </c>
      <c r="BF1781" s="164">
        <f>IF(N1781="snížená",J1781,0)</f>
        <v>0</v>
      </c>
      <c r="BG1781" s="164">
        <f>IF(N1781="zákl. přenesená",J1781,0)</f>
        <v>0</v>
      </c>
      <c r="BH1781" s="164">
        <f>IF(N1781="sníž. přenesená",J1781,0)</f>
        <v>0</v>
      </c>
      <c r="BI1781" s="164">
        <f>IF(N1781="nulová",J1781,0)</f>
        <v>0</v>
      </c>
      <c r="BJ1781" s="18" t="s">
        <v>83</v>
      </c>
      <c r="BK1781" s="164">
        <f>ROUND(I1781*H1781,2)</f>
        <v>0</v>
      </c>
      <c r="BL1781" s="18" t="s">
        <v>2871</v>
      </c>
      <c r="BM1781" s="163" t="s">
        <v>2877</v>
      </c>
    </row>
    <row r="1782" spans="2:63" s="12" customFormat="1" ht="22.9" customHeight="1">
      <c r="B1782" s="137"/>
      <c r="D1782" s="138" t="s">
        <v>75</v>
      </c>
      <c r="E1782" s="148" t="s">
        <v>2878</v>
      </c>
      <c r="F1782" s="148" t="s">
        <v>2879</v>
      </c>
      <c r="I1782" s="140"/>
      <c r="J1782" s="149">
        <f>BK1782</f>
        <v>0</v>
      </c>
      <c r="L1782" s="137"/>
      <c r="M1782" s="142"/>
      <c r="N1782" s="143"/>
      <c r="O1782" s="143"/>
      <c r="P1782" s="144">
        <f>SUM(P1783:P1784)</f>
        <v>0</v>
      </c>
      <c r="Q1782" s="143"/>
      <c r="R1782" s="144">
        <f>SUM(R1783:R1784)</f>
        <v>0</v>
      </c>
      <c r="S1782" s="143"/>
      <c r="T1782" s="145">
        <f>SUM(T1783:T1784)</f>
        <v>0</v>
      </c>
      <c r="AR1782" s="138" t="s">
        <v>179</v>
      </c>
      <c r="AT1782" s="146" t="s">
        <v>75</v>
      </c>
      <c r="AU1782" s="146" t="s">
        <v>83</v>
      </c>
      <c r="AY1782" s="138" t="s">
        <v>159</v>
      </c>
      <c r="BK1782" s="147">
        <f>SUM(BK1783:BK1784)</f>
        <v>0</v>
      </c>
    </row>
    <row r="1783" spans="1:65" s="2" customFormat="1" ht="16.5" customHeight="1">
      <c r="A1783" s="33"/>
      <c r="B1783" s="150"/>
      <c r="C1783" s="151" t="s">
        <v>2880</v>
      </c>
      <c r="D1783" s="151" t="s">
        <v>161</v>
      </c>
      <c r="E1783" s="152" t="s">
        <v>2881</v>
      </c>
      <c r="F1783" s="153" t="s">
        <v>2882</v>
      </c>
      <c r="G1783" s="154" t="s">
        <v>214</v>
      </c>
      <c r="H1783" s="155">
        <v>1</v>
      </c>
      <c r="I1783" s="156"/>
      <c r="J1783" s="157">
        <f>ROUND(I1783*H1783,2)</f>
        <v>0</v>
      </c>
      <c r="K1783" s="158"/>
      <c r="L1783" s="34"/>
      <c r="M1783" s="159" t="s">
        <v>1</v>
      </c>
      <c r="N1783" s="160" t="s">
        <v>41</v>
      </c>
      <c r="O1783" s="59"/>
      <c r="P1783" s="161">
        <f>O1783*H1783</f>
        <v>0</v>
      </c>
      <c r="Q1783" s="161">
        <v>0</v>
      </c>
      <c r="R1783" s="161">
        <f>Q1783*H1783</f>
        <v>0</v>
      </c>
      <c r="S1783" s="161">
        <v>0</v>
      </c>
      <c r="T1783" s="162">
        <f>S1783*H1783</f>
        <v>0</v>
      </c>
      <c r="U1783" s="33"/>
      <c r="V1783" s="33"/>
      <c r="W1783" s="33"/>
      <c r="X1783" s="33"/>
      <c r="Y1783" s="33"/>
      <c r="Z1783" s="33"/>
      <c r="AA1783" s="33"/>
      <c r="AB1783" s="33"/>
      <c r="AC1783" s="33"/>
      <c r="AD1783" s="33"/>
      <c r="AE1783" s="33"/>
      <c r="AR1783" s="163" t="s">
        <v>2871</v>
      </c>
      <c r="AT1783" s="163" t="s">
        <v>161</v>
      </c>
      <c r="AU1783" s="163" t="s">
        <v>85</v>
      </c>
      <c r="AY1783" s="18" t="s">
        <v>159</v>
      </c>
      <c r="BE1783" s="164">
        <f>IF(N1783="základní",J1783,0)</f>
        <v>0</v>
      </c>
      <c r="BF1783" s="164">
        <f>IF(N1783="snížená",J1783,0)</f>
        <v>0</v>
      </c>
      <c r="BG1783" s="164">
        <f>IF(N1783="zákl. přenesená",J1783,0)</f>
        <v>0</v>
      </c>
      <c r="BH1783" s="164">
        <f>IF(N1783="sníž. přenesená",J1783,0)</f>
        <v>0</v>
      </c>
      <c r="BI1783" s="164">
        <f>IF(N1783="nulová",J1783,0)</f>
        <v>0</v>
      </c>
      <c r="BJ1783" s="18" t="s">
        <v>83</v>
      </c>
      <c r="BK1783" s="164">
        <f>ROUND(I1783*H1783,2)</f>
        <v>0</v>
      </c>
      <c r="BL1783" s="18" t="s">
        <v>2871</v>
      </c>
      <c r="BM1783" s="163" t="s">
        <v>2883</v>
      </c>
    </row>
    <row r="1784" spans="1:65" s="2" customFormat="1" ht="16.5" customHeight="1">
      <c r="A1784" s="33"/>
      <c r="B1784" s="150"/>
      <c r="C1784" s="151" t="s">
        <v>2884</v>
      </c>
      <c r="D1784" s="151" t="s">
        <v>161</v>
      </c>
      <c r="E1784" s="152" t="s">
        <v>2885</v>
      </c>
      <c r="F1784" s="153" t="s">
        <v>2886</v>
      </c>
      <c r="G1784" s="154" t="s">
        <v>214</v>
      </c>
      <c r="H1784" s="155">
        <v>1</v>
      </c>
      <c r="I1784" s="156"/>
      <c r="J1784" s="157">
        <f>ROUND(I1784*H1784,2)</f>
        <v>0</v>
      </c>
      <c r="K1784" s="158"/>
      <c r="L1784" s="34"/>
      <c r="M1784" s="159" t="s">
        <v>1</v>
      </c>
      <c r="N1784" s="160" t="s">
        <v>41</v>
      </c>
      <c r="O1784" s="59"/>
      <c r="P1784" s="161">
        <f>O1784*H1784</f>
        <v>0</v>
      </c>
      <c r="Q1784" s="161">
        <v>0</v>
      </c>
      <c r="R1784" s="161">
        <f>Q1784*H1784</f>
        <v>0</v>
      </c>
      <c r="S1784" s="161">
        <v>0</v>
      </c>
      <c r="T1784" s="162">
        <f>S1784*H1784</f>
        <v>0</v>
      </c>
      <c r="U1784" s="33"/>
      <c r="V1784" s="33"/>
      <c r="W1784" s="33"/>
      <c r="X1784" s="33"/>
      <c r="Y1784" s="33"/>
      <c r="Z1784" s="33"/>
      <c r="AA1784" s="33"/>
      <c r="AB1784" s="33"/>
      <c r="AC1784" s="33"/>
      <c r="AD1784" s="33"/>
      <c r="AE1784" s="33"/>
      <c r="AR1784" s="163" t="s">
        <v>2871</v>
      </c>
      <c r="AT1784" s="163" t="s">
        <v>161</v>
      </c>
      <c r="AU1784" s="163" t="s">
        <v>85</v>
      </c>
      <c r="AY1784" s="18" t="s">
        <v>159</v>
      </c>
      <c r="BE1784" s="164">
        <f>IF(N1784="základní",J1784,0)</f>
        <v>0</v>
      </c>
      <c r="BF1784" s="164">
        <f>IF(N1784="snížená",J1784,0)</f>
        <v>0</v>
      </c>
      <c r="BG1784" s="164">
        <f>IF(N1784="zákl. přenesená",J1784,0)</f>
        <v>0</v>
      </c>
      <c r="BH1784" s="164">
        <f>IF(N1784="sníž. přenesená",J1784,0)</f>
        <v>0</v>
      </c>
      <c r="BI1784" s="164">
        <f>IF(N1784="nulová",J1784,0)</f>
        <v>0</v>
      </c>
      <c r="BJ1784" s="18" t="s">
        <v>83</v>
      </c>
      <c r="BK1784" s="164">
        <f>ROUND(I1784*H1784,2)</f>
        <v>0</v>
      </c>
      <c r="BL1784" s="18" t="s">
        <v>2871</v>
      </c>
      <c r="BM1784" s="163" t="s">
        <v>2887</v>
      </c>
    </row>
    <row r="1785" spans="2:63" s="12" customFormat="1" ht="22.9" customHeight="1">
      <c r="B1785" s="137"/>
      <c r="D1785" s="138" t="s">
        <v>75</v>
      </c>
      <c r="E1785" s="148" t="s">
        <v>2888</v>
      </c>
      <c r="F1785" s="148" t="s">
        <v>2889</v>
      </c>
      <c r="I1785" s="140"/>
      <c r="J1785" s="149">
        <f>BK1785</f>
        <v>0</v>
      </c>
      <c r="L1785" s="137"/>
      <c r="M1785" s="142"/>
      <c r="N1785" s="143"/>
      <c r="O1785" s="143"/>
      <c r="P1785" s="144">
        <f>P1786</f>
        <v>0</v>
      </c>
      <c r="Q1785" s="143"/>
      <c r="R1785" s="144">
        <f>R1786</f>
        <v>0</v>
      </c>
      <c r="S1785" s="143"/>
      <c r="T1785" s="145">
        <f>T1786</f>
        <v>0</v>
      </c>
      <c r="AR1785" s="138" t="s">
        <v>179</v>
      </c>
      <c r="AT1785" s="146" t="s">
        <v>75</v>
      </c>
      <c r="AU1785" s="146" t="s">
        <v>83</v>
      </c>
      <c r="AY1785" s="138" t="s">
        <v>159</v>
      </c>
      <c r="BK1785" s="147">
        <f>BK1786</f>
        <v>0</v>
      </c>
    </row>
    <row r="1786" spans="1:65" s="2" customFormat="1" ht="16.5" customHeight="1">
      <c r="A1786" s="33"/>
      <c r="B1786" s="150"/>
      <c r="C1786" s="151" t="s">
        <v>2890</v>
      </c>
      <c r="D1786" s="151" t="s">
        <v>161</v>
      </c>
      <c r="E1786" s="152" t="s">
        <v>2891</v>
      </c>
      <c r="F1786" s="153" t="s">
        <v>2892</v>
      </c>
      <c r="G1786" s="154" t="s">
        <v>214</v>
      </c>
      <c r="H1786" s="155">
        <v>1</v>
      </c>
      <c r="I1786" s="156"/>
      <c r="J1786" s="157">
        <f>ROUND(I1786*H1786,2)</f>
        <v>0</v>
      </c>
      <c r="K1786" s="158"/>
      <c r="L1786" s="34"/>
      <c r="M1786" s="159" t="s">
        <v>1</v>
      </c>
      <c r="N1786" s="160" t="s">
        <v>41</v>
      </c>
      <c r="O1786" s="59"/>
      <c r="P1786" s="161">
        <f>O1786*H1786</f>
        <v>0</v>
      </c>
      <c r="Q1786" s="161">
        <v>0</v>
      </c>
      <c r="R1786" s="161">
        <f>Q1786*H1786</f>
        <v>0</v>
      </c>
      <c r="S1786" s="161">
        <v>0</v>
      </c>
      <c r="T1786" s="162">
        <f>S1786*H1786</f>
        <v>0</v>
      </c>
      <c r="U1786" s="33"/>
      <c r="V1786" s="33"/>
      <c r="W1786" s="33"/>
      <c r="X1786" s="33"/>
      <c r="Y1786" s="33"/>
      <c r="Z1786" s="33"/>
      <c r="AA1786" s="33"/>
      <c r="AB1786" s="33"/>
      <c r="AC1786" s="33"/>
      <c r="AD1786" s="33"/>
      <c r="AE1786" s="33"/>
      <c r="AR1786" s="163" t="s">
        <v>2871</v>
      </c>
      <c r="AT1786" s="163" t="s">
        <v>161</v>
      </c>
      <c r="AU1786" s="163" t="s">
        <v>85</v>
      </c>
      <c r="AY1786" s="18" t="s">
        <v>159</v>
      </c>
      <c r="BE1786" s="164">
        <f>IF(N1786="základní",J1786,0)</f>
        <v>0</v>
      </c>
      <c r="BF1786" s="164">
        <f>IF(N1786="snížená",J1786,0)</f>
        <v>0</v>
      </c>
      <c r="BG1786" s="164">
        <f>IF(N1786="zákl. přenesená",J1786,0)</f>
        <v>0</v>
      </c>
      <c r="BH1786" s="164">
        <f>IF(N1786="sníž. přenesená",J1786,0)</f>
        <v>0</v>
      </c>
      <c r="BI1786" s="164">
        <f>IF(N1786="nulová",J1786,0)</f>
        <v>0</v>
      </c>
      <c r="BJ1786" s="18" t="s">
        <v>83</v>
      </c>
      <c r="BK1786" s="164">
        <f>ROUND(I1786*H1786,2)</f>
        <v>0</v>
      </c>
      <c r="BL1786" s="18" t="s">
        <v>2871</v>
      </c>
      <c r="BM1786" s="163" t="s">
        <v>2893</v>
      </c>
    </row>
    <row r="1787" spans="2:63" s="12" customFormat="1" ht="22.9" customHeight="1">
      <c r="B1787" s="137"/>
      <c r="D1787" s="138" t="s">
        <v>75</v>
      </c>
      <c r="E1787" s="148" t="s">
        <v>2894</v>
      </c>
      <c r="F1787" s="148" t="s">
        <v>2895</v>
      </c>
      <c r="I1787" s="140"/>
      <c r="J1787" s="149">
        <f>BK1787</f>
        <v>0</v>
      </c>
      <c r="L1787" s="137"/>
      <c r="M1787" s="142"/>
      <c r="N1787" s="143"/>
      <c r="O1787" s="143"/>
      <c r="P1787" s="144">
        <f>SUM(P1788:P1789)</f>
        <v>0</v>
      </c>
      <c r="Q1787" s="143"/>
      <c r="R1787" s="144">
        <f>SUM(R1788:R1789)</f>
        <v>0</v>
      </c>
      <c r="S1787" s="143"/>
      <c r="T1787" s="145">
        <f>SUM(T1788:T1789)</f>
        <v>0</v>
      </c>
      <c r="AR1787" s="138" t="s">
        <v>179</v>
      </c>
      <c r="AT1787" s="146" t="s">
        <v>75</v>
      </c>
      <c r="AU1787" s="146" t="s">
        <v>83</v>
      </c>
      <c r="AY1787" s="138" t="s">
        <v>159</v>
      </c>
      <c r="BK1787" s="147">
        <f>SUM(BK1788:BK1789)</f>
        <v>0</v>
      </c>
    </row>
    <row r="1788" spans="1:65" s="2" customFormat="1" ht="16.5" customHeight="1">
      <c r="A1788" s="33"/>
      <c r="B1788" s="150"/>
      <c r="C1788" s="151" t="s">
        <v>2896</v>
      </c>
      <c r="D1788" s="151" t="s">
        <v>161</v>
      </c>
      <c r="E1788" s="152" t="s">
        <v>2897</v>
      </c>
      <c r="F1788" s="153" t="s">
        <v>2895</v>
      </c>
      <c r="G1788" s="154" t="s">
        <v>214</v>
      </c>
      <c r="H1788" s="155">
        <v>1</v>
      </c>
      <c r="I1788" s="156"/>
      <c r="J1788" s="157">
        <f>ROUND(I1788*H1788,2)</f>
        <v>0</v>
      </c>
      <c r="K1788" s="158"/>
      <c r="L1788" s="34"/>
      <c r="M1788" s="159" t="s">
        <v>1</v>
      </c>
      <c r="N1788" s="160" t="s">
        <v>41</v>
      </c>
      <c r="O1788" s="59"/>
      <c r="P1788" s="161">
        <f>O1788*H1788</f>
        <v>0</v>
      </c>
      <c r="Q1788" s="161">
        <v>0</v>
      </c>
      <c r="R1788" s="161">
        <f>Q1788*H1788</f>
        <v>0</v>
      </c>
      <c r="S1788" s="161">
        <v>0</v>
      </c>
      <c r="T1788" s="162">
        <f>S1788*H1788</f>
        <v>0</v>
      </c>
      <c r="U1788" s="33"/>
      <c r="V1788" s="33"/>
      <c r="W1788" s="33"/>
      <c r="X1788" s="33"/>
      <c r="Y1788" s="33"/>
      <c r="Z1788" s="33"/>
      <c r="AA1788" s="33"/>
      <c r="AB1788" s="33"/>
      <c r="AC1788" s="33"/>
      <c r="AD1788" s="33"/>
      <c r="AE1788" s="33"/>
      <c r="AR1788" s="163" t="s">
        <v>2871</v>
      </c>
      <c r="AT1788" s="163" t="s">
        <v>161</v>
      </c>
      <c r="AU1788" s="163" t="s">
        <v>85</v>
      </c>
      <c r="AY1788" s="18" t="s">
        <v>159</v>
      </c>
      <c r="BE1788" s="164">
        <f>IF(N1788="základní",J1788,0)</f>
        <v>0</v>
      </c>
      <c r="BF1788" s="164">
        <f>IF(N1788="snížená",J1788,0)</f>
        <v>0</v>
      </c>
      <c r="BG1788" s="164">
        <f>IF(N1788="zákl. přenesená",J1788,0)</f>
        <v>0</v>
      </c>
      <c r="BH1788" s="164">
        <f>IF(N1788="sníž. přenesená",J1788,0)</f>
        <v>0</v>
      </c>
      <c r="BI1788" s="164">
        <f>IF(N1788="nulová",J1788,0)</f>
        <v>0</v>
      </c>
      <c r="BJ1788" s="18" t="s">
        <v>83</v>
      </c>
      <c r="BK1788" s="164">
        <f>ROUND(I1788*H1788,2)</f>
        <v>0</v>
      </c>
      <c r="BL1788" s="18" t="s">
        <v>2871</v>
      </c>
      <c r="BM1788" s="163" t="s">
        <v>2898</v>
      </c>
    </row>
    <row r="1789" spans="1:65" s="2" customFormat="1" ht="16.5" customHeight="1">
      <c r="A1789" s="33"/>
      <c r="B1789" s="150"/>
      <c r="C1789" s="151" t="s">
        <v>2899</v>
      </c>
      <c r="D1789" s="151" t="s">
        <v>161</v>
      </c>
      <c r="E1789" s="152" t="s">
        <v>2900</v>
      </c>
      <c r="F1789" s="153" t="s">
        <v>2901</v>
      </c>
      <c r="G1789" s="154" t="s">
        <v>214</v>
      </c>
      <c r="H1789" s="155">
        <v>1</v>
      </c>
      <c r="I1789" s="156"/>
      <c r="J1789" s="157">
        <f>ROUND(I1789*H1789,2)</f>
        <v>0</v>
      </c>
      <c r="K1789" s="158"/>
      <c r="L1789" s="34"/>
      <c r="M1789" s="159" t="s">
        <v>1</v>
      </c>
      <c r="N1789" s="160" t="s">
        <v>41</v>
      </c>
      <c r="O1789" s="59"/>
      <c r="P1789" s="161">
        <f>O1789*H1789</f>
        <v>0</v>
      </c>
      <c r="Q1789" s="161">
        <v>0</v>
      </c>
      <c r="R1789" s="161">
        <f>Q1789*H1789</f>
        <v>0</v>
      </c>
      <c r="S1789" s="161">
        <v>0</v>
      </c>
      <c r="T1789" s="162">
        <f>S1789*H1789</f>
        <v>0</v>
      </c>
      <c r="U1789" s="33"/>
      <c r="V1789" s="33"/>
      <c r="W1789" s="33"/>
      <c r="X1789" s="33"/>
      <c r="Y1789" s="33"/>
      <c r="Z1789" s="33"/>
      <c r="AA1789" s="33"/>
      <c r="AB1789" s="33"/>
      <c r="AC1789" s="33"/>
      <c r="AD1789" s="33"/>
      <c r="AE1789" s="33"/>
      <c r="AR1789" s="163" t="s">
        <v>2871</v>
      </c>
      <c r="AT1789" s="163" t="s">
        <v>161</v>
      </c>
      <c r="AU1789" s="163" t="s">
        <v>85</v>
      </c>
      <c r="AY1789" s="18" t="s">
        <v>159</v>
      </c>
      <c r="BE1789" s="164">
        <f>IF(N1789="základní",J1789,0)</f>
        <v>0</v>
      </c>
      <c r="BF1789" s="164">
        <f>IF(N1789="snížená",J1789,0)</f>
        <v>0</v>
      </c>
      <c r="BG1789" s="164">
        <f>IF(N1789="zákl. přenesená",J1789,0)</f>
        <v>0</v>
      </c>
      <c r="BH1789" s="164">
        <f>IF(N1789="sníž. přenesená",J1789,0)</f>
        <v>0</v>
      </c>
      <c r="BI1789" s="164">
        <f>IF(N1789="nulová",J1789,0)</f>
        <v>0</v>
      </c>
      <c r="BJ1789" s="18" t="s">
        <v>83</v>
      </c>
      <c r="BK1789" s="164">
        <f>ROUND(I1789*H1789,2)</f>
        <v>0</v>
      </c>
      <c r="BL1789" s="18" t="s">
        <v>2871</v>
      </c>
      <c r="BM1789" s="163" t="s">
        <v>2902</v>
      </c>
    </row>
    <row r="1790" spans="2:63" s="12" customFormat="1" ht="22.9" customHeight="1">
      <c r="B1790" s="137"/>
      <c r="D1790" s="138" t="s">
        <v>75</v>
      </c>
      <c r="E1790" s="148" t="s">
        <v>2903</v>
      </c>
      <c r="F1790" s="148" t="s">
        <v>2904</v>
      </c>
      <c r="I1790" s="140"/>
      <c r="J1790" s="149">
        <f>BK1790</f>
        <v>0</v>
      </c>
      <c r="L1790" s="137"/>
      <c r="M1790" s="142"/>
      <c r="N1790" s="143"/>
      <c r="O1790" s="143"/>
      <c r="P1790" s="144">
        <f>P1791</f>
        <v>0</v>
      </c>
      <c r="Q1790" s="143"/>
      <c r="R1790" s="144">
        <f>R1791</f>
        <v>0</v>
      </c>
      <c r="S1790" s="143"/>
      <c r="T1790" s="145">
        <f>T1791</f>
        <v>0</v>
      </c>
      <c r="AR1790" s="138" t="s">
        <v>179</v>
      </c>
      <c r="AT1790" s="146" t="s">
        <v>75</v>
      </c>
      <c r="AU1790" s="146" t="s">
        <v>83</v>
      </c>
      <c r="AY1790" s="138" t="s">
        <v>159</v>
      </c>
      <c r="BK1790" s="147">
        <f>BK1791</f>
        <v>0</v>
      </c>
    </row>
    <row r="1791" spans="1:65" s="2" customFormat="1" ht="16.5" customHeight="1">
      <c r="A1791" s="33"/>
      <c r="B1791" s="150"/>
      <c r="C1791" s="151" t="s">
        <v>2905</v>
      </c>
      <c r="D1791" s="151" t="s">
        <v>161</v>
      </c>
      <c r="E1791" s="152" t="s">
        <v>2906</v>
      </c>
      <c r="F1791" s="153" t="s">
        <v>2907</v>
      </c>
      <c r="G1791" s="154" t="s">
        <v>214</v>
      </c>
      <c r="H1791" s="155">
        <v>1</v>
      </c>
      <c r="I1791" s="156"/>
      <c r="J1791" s="157">
        <f>ROUND(I1791*H1791,2)</f>
        <v>0</v>
      </c>
      <c r="K1791" s="158"/>
      <c r="L1791" s="34"/>
      <c r="M1791" s="186" t="s">
        <v>1</v>
      </c>
      <c r="N1791" s="187" t="s">
        <v>41</v>
      </c>
      <c r="O1791" s="188"/>
      <c r="P1791" s="189">
        <f>O1791*H1791</f>
        <v>0</v>
      </c>
      <c r="Q1791" s="189">
        <v>0</v>
      </c>
      <c r="R1791" s="189">
        <f>Q1791*H1791</f>
        <v>0</v>
      </c>
      <c r="S1791" s="189">
        <v>0</v>
      </c>
      <c r="T1791" s="190">
        <f>S1791*H1791</f>
        <v>0</v>
      </c>
      <c r="U1791" s="33"/>
      <c r="V1791" s="33"/>
      <c r="W1791" s="33"/>
      <c r="X1791" s="33"/>
      <c r="Y1791" s="33"/>
      <c r="Z1791" s="33"/>
      <c r="AA1791" s="33"/>
      <c r="AB1791" s="33"/>
      <c r="AC1791" s="33"/>
      <c r="AD1791" s="33"/>
      <c r="AE1791" s="33"/>
      <c r="AR1791" s="163" t="s">
        <v>2871</v>
      </c>
      <c r="AT1791" s="163" t="s">
        <v>161</v>
      </c>
      <c r="AU1791" s="163" t="s">
        <v>85</v>
      </c>
      <c r="AY1791" s="18" t="s">
        <v>159</v>
      </c>
      <c r="BE1791" s="164">
        <f>IF(N1791="základní",J1791,0)</f>
        <v>0</v>
      </c>
      <c r="BF1791" s="164">
        <f>IF(N1791="snížená",J1791,0)</f>
        <v>0</v>
      </c>
      <c r="BG1791" s="164">
        <f>IF(N1791="zákl. přenesená",J1791,0)</f>
        <v>0</v>
      </c>
      <c r="BH1791" s="164">
        <f>IF(N1791="sníž. přenesená",J1791,0)</f>
        <v>0</v>
      </c>
      <c r="BI1791" s="164">
        <f>IF(N1791="nulová",J1791,0)</f>
        <v>0</v>
      </c>
      <c r="BJ1791" s="18" t="s">
        <v>83</v>
      </c>
      <c r="BK1791" s="164">
        <f>ROUND(I1791*H1791,2)</f>
        <v>0</v>
      </c>
      <c r="BL1791" s="18" t="s">
        <v>2871</v>
      </c>
      <c r="BM1791" s="163" t="s">
        <v>2908</v>
      </c>
    </row>
    <row r="1792" spans="1:31" s="2" customFormat="1" ht="6.95" customHeight="1">
      <c r="A1792" s="33"/>
      <c r="B1792" s="48"/>
      <c r="C1792" s="49"/>
      <c r="D1792" s="49"/>
      <c r="E1792" s="49"/>
      <c r="F1792" s="49"/>
      <c r="G1792" s="49"/>
      <c r="H1792" s="49"/>
      <c r="I1792" s="49"/>
      <c r="J1792" s="49"/>
      <c r="K1792" s="49"/>
      <c r="L1792" s="34"/>
      <c r="M1792" s="33"/>
      <c r="O1792" s="33"/>
      <c r="P1792" s="33"/>
      <c r="Q1792" s="33"/>
      <c r="R1792" s="33"/>
      <c r="S1792" s="33"/>
      <c r="T1792" s="33"/>
      <c r="U1792" s="33"/>
      <c r="V1792" s="33"/>
      <c r="W1792" s="33"/>
      <c r="X1792" s="33"/>
      <c r="Y1792" s="33"/>
      <c r="Z1792" s="33"/>
      <c r="AA1792" s="33"/>
      <c r="AB1792" s="33"/>
      <c r="AC1792" s="33"/>
      <c r="AD1792" s="33"/>
      <c r="AE1792" s="33"/>
    </row>
  </sheetData>
  <autoFilter ref="C153:K1791"/>
  <mergeCells count="12">
    <mergeCell ref="E146:H146"/>
    <mergeCell ref="L2:V2"/>
    <mergeCell ref="E85:H85"/>
    <mergeCell ref="E87:H87"/>
    <mergeCell ref="E89:H89"/>
    <mergeCell ref="E142:H142"/>
    <mergeCell ref="E144:H14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96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4"/>
      <c r="G9" s="264"/>
      <c r="H9" s="26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4" t="s">
        <v>2909</v>
      </c>
      <c r="F11" s="264"/>
      <c r="G11" s="264"/>
      <c r="H11" s="264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5" t="str">
        <f>'Rekapitulace stavby'!E14</f>
        <v>Vyplň údaj</v>
      </c>
      <c r="F20" s="230"/>
      <c r="G20" s="230"/>
      <c r="H20" s="230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5" t="s">
        <v>1</v>
      </c>
      <c r="F29" s="235"/>
      <c r="G29" s="235"/>
      <c r="H29" s="235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ROUND(J128,2)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ROUND((SUM(BE128:BE322)),2)</f>
        <v>0</v>
      </c>
      <c r="G35" s="33"/>
      <c r="H35" s="33"/>
      <c r="I35" s="106">
        <v>0.21</v>
      </c>
      <c r="J35" s="105">
        <f>ROUND(((SUM(BE128:BE322))*I35),2)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ROUND((SUM(BF128:BF322)),2)</f>
        <v>0</v>
      </c>
      <c r="G36" s="33"/>
      <c r="H36" s="33"/>
      <c r="I36" s="106">
        <v>0.15</v>
      </c>
      <c r="J36" s="105">
        <f>ROUND(((SUM(BF128:BF322))*I36),2)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ROUND((SUM(BG128:BG322)),2)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ROUND((SUM(BH128:BH322)),2)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ROUND((SUM(BI128:BI322)),2)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4"/>
      <c r="G87" s="264"/>
      <c r="H87" s="26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4" t="str">
        <f>E11</f>
        <v>03 - VZDUCHOTECHNIKA</v>
      </c>
      <c r="F89" s="264"/>
      <c r="G89" s="264"/>
      <c r="H89" s="264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J128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2910</v>
      </c>
      <c r="E99" s="120"/>
      <c r="F99" s="120"/>
      <c r="G99" s="120"/>
      <c r="H99" s="120"/>
      <c r="I99" s="120"/>
      <c r="J99" s="121">
        <f>J129</f>
        <v>0</v>
      </c>
      <c r="L99" s="118"/>
    </row>
    <row r="100" spans="2:12" s="9" customFormat="1" ht="24.95" customHeight="1">
      <c r="B100" s="118"/>
      <c r="D100" s="119" t="s">
        <v>2911</v>
      </c>
      <c r="E100" s="120"/>
      <c r="F100" s="120"/>
      <c r="G100" s="120"/>
      <c r="H100" s="120"/>
      <c r="I100" s="120"/>
      <c r="J100" s="121">
        <f>J175</f>
        <v>0</v>
      </c>
      <c r="L100" s="118"/>
    </row>
    <row r="101" spans="2:12" s="9" customFormat="1" ht="24.95" customHeight="1">
      <c r="B101" s="118"/>
      <c r="D101" s="119" t="s">
        <v>2912</v>
      </c>
      <c r="E101" s="120"/>
      <c r="F101" s="120"/>
      <c r="G101" s="120"/>
      <c r="H101" s="120"/>
      <c r="I101" s="120"/>
      <c r="J101" s="121">
        <f>J206</f>
        <v>0</v>
      </c>
      <c r="L101" s="118"/>
    </row>
    <row r="102" spans="2:12" s="9" customFormat="1" ht="24.95" customHeight="1">
      <c r="B102" s="118"/>
      <c r="D102" s="119" t="s">
        <v>2913</v>
      </c>
      <c r="E102" s="120"/>
      <c r="F102" s="120"/>
      <c r="G102" s="120"/>
      <c r="H102" s="120"/>
      <c r="I102" s="120"/>
      <c r="J102" s="121">
        <f>J243</f>
        <v>0</v>
      </c>
      <c r="L102" s="118"/>
    </row>
    <row r="103" spans="2:12" s="9" customFormat="1" ht="24.95" customHeight="1">
      <c r="B103" s="118"/>
      <c r="D103" s="119" t="s">
        <v>2914</v>
      </c>
      <c r="E103" s="120"/>
      <c r="F103" s="120"/>
      <c r="G103" s="120"/>
      <c r="H103" s="120"/>
      <c r="I103" s="120"/>
      <c r="J103" s="121">
        <f>J268</f>
        <v>0</v>
      </c>
      <c r="L103" s="118"/>
    </row>
    <row r="104" spans="2:12" s="9" customFormat="1" ht="24.95" customHeight="1">
      <c r="B104" s="118"/>
      <c r="D104" s="119" t="s">
        <v>2915</v>
      </c>
      <c r="E104" s="120"/>
      <c r="F104" s="120"/>
      <c r="G104" s="120"/>
      <c r="H104" s="120"/>
      <c r="I104" s="120"/>
      <c r="J104" s="121">
        <f>J275</f>
        <v>0</v>
      </c>
      <c r="L104" s="118"/>
    </row>
    <row r="105" spans="2:12" s="9" customFormat="1" ht="24.95" customHeight="1">
      <c r="B105" s="118"/>
      <c r="D105" s="119" t="s">
        <v>2916</v>
      </c>
      <c r="E105" s="120"/>
      <c r="F105" s="120"/>
      <c r="G105" s="120"/>
      <c r="H105" s="120"/>
      <c r="I105" s="120"/>
      <c r="J105" s="121">
        <f>J297</f>
        <v>0</v>
      </c>
      <c r="L105" s="118"/>
    </row>
    <row r="106" spans="2:12" s="9" customFormat="1" ht="24.95" customHeight="1">
      <c r="B106" s="118"/>
      <c r="D106" s="119" t="s">
        <v>2917</v>
      </c>
      <c r="E106" s="120"/>
      <c r="F106" s="120"/>
      <c r="G106" s="120"/>
      <c r="H106" s="120"/>
      <c r="I106" s="120"/>
      <c r="J106" s="121">
        <f>J317</f>
        <v>0</v>
      </c>
      <c r="L106" s="118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144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62" t="str">
        <f>E7</f>
        <v>Nemocnice ČEské Budějovice a.s.</v>
      </c>
      <c r="F116" s="263"/>
      <c r="G116" s="263"/>
      <c r="H116" s="26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2:12" s="1" customFormat="1" ht="12" customHeight="1">
      <c r="B117" s="21"/>
      <c r="C117" s="28" t="s">
        <v>125</v>
      </c>
      <c r="L117" s="21"/>
    </row>
    <row r="118" spans="1:31" s="2" customFormat="1" ht="23.25" customHeight="1">
      <c r="A118" s="33"/>
      <c r="B118" s="34"/>
      <c r="C118" s="33"/>
      <c r="D118" s="33"/>
      <c r="E118" s="262" t="s">
        <v>126</v>
      </c>
      <c r="F118" s="264"/>
      <c r="G118" s="264"/>
      <c r="H118" s="264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127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24" t="str">
        <f>E11</f>
        <v>03 - VZDUCHOTECHNIKA</v>
      </c>
      <c r="F120" s="264"/>
      <c r="G120" s="264"/>
      <c r="H120" s="264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20</v>
      </c>
      <c r="D122" s="33"/>
      <c r="E122" s="33"/>
      <c r="F122" s="26" t="str">
        <f>F14</f>
        <v xml:space="preserve"> </v>
      </c>
      <c r="G122" s="33"/>
      <c r="H122" s="33"/>
      <c r="I122" s="28" t="s">
        <v>22</v>
      </c>
      <c r="J122" s="56" t="str">
        <f>IF(J14="","",J14)</f>
        <v>6. 6. 2022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24</v>
      </c>
      <c r="D124" s="33"/>
      <c r="E124" s="33"/>
      <c r="F124" s="26" t="str">
        <f>E17</f>
        <v xml:space="preserve"> </v>
      </c>
      <c r="G124" s="33"/>
      <c r="H124" s="33"/>
      <c r="I124" s="28" t="s">
        <v>29</v>
      </c>
      <c r="J124" s="31" t="str">
        <f>E23</f>
        <v>ARKUS5 s.r.o.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.7" customHeight="1">
      <c r="A125" s="33"/>
      <c r="B125" s="34"/>
      <c r="C125" s="28" t="s">
        <v>27</v>
      </c>
      <c r="D125" s="33"/>
      <c r="E125" s="33"/>
      <c r="F125" s="26" t="str">
        <f>IF(E20="","",E20)</f>
        <v>Vyplň údaj</v>
      </c>
      <c r="G125" s="33"/>
      <c r="H125" s="33"/>
      <c r="I125" s="28" t="s">
        <v>33</v>
      </c>
      <c r="J125" s="31" t="str">
        <f>E26</f>
        <v>lacko.ondrej@seznam.cz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26"/>
      <c r="B127" s="127"/>
      <c r="C127" s="128" t="s">
        <v>145</v>
      </c>
      <c r="D127" s="129" t="s">
        <v>61</v>
      </c>
      <c r="E127" s="129" t="s">
        <v>57</v>
      </c>
      <c r="F127" s="129" t="s">
        <v>58</v>
      </c>
      <c r="G127" s="129" t="s">
        <v>146</v>
      </c>
      <c r="H127" s="129" t="s">
        <v>147</v>
      </c>
      <c r="I127" s="129" t="s">
        <v>148</v>
      </c>
      <c r="J127" s="130" t="s">
        <v>131</v>
      </c>
      <c r="K127" s="131" t="s">
        <v>149</v>
      </c>
      <c r="L127" s="132"/>
      <c r="M127" s="63" t="s">
        <v>1</v>
      </c>
      <c r="N127" s="64" t="s">
        <v>40</v>
      </c>
      <c r="O127" s="64" t="s">
        <v>150</v>
      </c>
      <c r="P127" s="64" t="s">
        <v>151</v>
      </c>
      <c r="Q127" s="64" t="s">
        <v>152</v>
      </c>
      <c r="R127" s="64" t="s">
        <v>153</v>
      </c>
      <c r="S127" s="64" t="s">
        <v>154</v>
      </c>
      <c r="T127" s="65" t="s">
        <v>155</v>
      </c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63" s="2" customFormat="1" ht="22.9" customHeight="1">
      <c r="A128" s="33"/>
      <c r="B128" s="34"/>
      <c r="C128" s="70" t="s">
        <v>156</v>
      </c>
      <c r="D128" s="33"/>
      <c r="E128" s="33"/>
      <c r="F128" s="33"/>
      <c r="G128" s="33"/>
      <c r="H128" s="33"/>
      <c r="I128" s="33"/>
      <c r="J128" s="133">
        <f>BK128</f>
        <v>0</v>
      </c>
      <c r="K128" s="33"/>
      <c r="L128" s="34"/>
      <c r="M128" s="66"/>
      <c r="N128" s="57"/>
      <c r="O128" s="67"/>
      <c r="P128" s="134">
        <f>P129+P175+P206+P243+P268+P275+P297+P317</f>
        <v>0</v>
      </c>
      <c r="Q128" s="67"/>
      <c r="R128" s="134">
        <f>R129+R175+R206+R243+R268+R275+R297+R317</f>
        <v>0</v>
      </c>
      <c r="S128" s="67"/>
      <c r="T128" s="135">
        <f>T129+T175+T206+T243+T268+T275+T297+T317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133</v>
      </c>
      <c r="BK128" s="136">
        <f>BK129+BK175+BK206+BK243+BK268+BK275+BK297+BK317</f>
        <v>0</v>
      </c>
    </row>
    <row r="129" spans="2:63" s="12" customFormat="1" ht="25.9" customHeight="1">
      <c r="B129" s="137"/>
      <c r="D129" s="138" t="s">
        <v>75</v>
      </c>
      <c r="E129" s="139" t="s">
        <v>2918</v>
      </c>
      <c r="F129" s="139" t="s">
        <v>2919</v>
      </c>
      <c r="I129" s="140"/>
      <c r="J129" s="141">
        <f>BK129</f>
        <v>0</v>
      </c>
      <c r="L129" s="137"/>
      <c r="M129" s="142"/>
      <c r="N129" s="143"/>
      <c r="O129" s="143"/>
      <c r="P129" s="144">
        <f>SUM(P130:P174)</f>
        <v>0</v>
      </c>
      <c r="Q129" s="143"/>
      <c r="R129" s="144">
        <f>SUM(R130:R174)</f>
        <v>0</v>
      </c>
      <c r="S129" s="143"/>
      <c r="T129" s="145">
        <f>SUM(T130:T174)</f>
        <v>0</v>
      </c>
      <c r="AR129" s="138" t="s">
        <v>83</v>
      </c>
      <c r="AT129" s="146" t="s">
        <v>75</v>
      </c>
      <c r="AU129" s="146" t="s">
        <v>76</v>
      </c>
      <c r="AY129" s="138" t="s">
        <v>159</v>
      </c>
      <c r="BK129" s="147">
        <f>SUM(BK130:BK174)</f>
        <v>0</v>
      </c>
    </row>
    <row r="130" spans="1:65" s="2" customFormat="1" ht="37.9" customHeight="1">
      <c r="A130" s="33"/>
      <c r="B130" s="150"/>
      <c r="C130" s="151" t="s">
        <v>83</v>
      </c>
      <c r="D130" s="151" t="s">
        <v>161</v>
      </c>
      <c r="E130" s="152" t="s">
        <v>2920</v>
      </c>
      <c r="F130" s="153" t="s">
        <v>2921</v>
      </c>
      <c r="G130" s="154" t="s">
        <v>2922</v>
      </c>
      <c r="H130" s="155">
        <v>1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165</v>
      </c>
      <c r="AT130" s="163" t="s">
        <v>161</v>
      </c>
      <c r="AU130" s="163" t="s">
        <v>83</v>
      </c>
      <c r="AY130" s="18" t="s">
        <v>159</v>
      </c>
      <c r="BE130" s="164">
        <f>IF(N130="základní",J130,0)</f>
        <v>0</v>
      </c>
      <c r="BF130" s="164">
        <f>IF(N130="snížená",J130,0)</f>
        <v>0</v>
      </c>
      <c r="BG130" s="164">
        <f>IF(N130="zákl. přenesená",J130,0)</f>
        <v>0</v>
      </c>
      <c r="BH130" s="164">
        <f>IF(N130="sníž. přenesená",J130,0)</f>
        <v>0</v>
      </c>
      <c r="BI130" s="164">
        <f>IF(N130="nulová",J130,0)</f>
        <v>0</v>
      </c>
      <c r="BJ130" s="18" t="s">
        <v>83</v>
      </c>
      <c r="BK130" s="164">
        <f>ROUND(I130*H130,2)</f>
        <v>0</v>
      </c>
      <c r="BL130" s="18" t="s">
        <v>165</v>
      </c>
      <c r="BM130" s="163" t="s">
        <v>85</v>
      </c>
    </row>
    <row r="131" spans="1:47" s="2" customFormat="1" ht="107.25">
      <c r="A131" s="33"/>
      <c r="B131" s="34"/>
      <c r="C131" s="33"/>
      <c r="D131" s="166" t="s">
        <v>447</v>
      </c>
      <c r="E131" s="33"/>
      <c r="F131" s="182" t="s">
        <v>2923</v>
      </c>
      <c r="G131" s="33"/>
      <c r="H131" s="33"/>
      <c r="I131" s="183"/>
      <c r="J131" s="33"/>
      <c r="K131" s="33"/>
      <c r="L131" s="34"/>
      <c r="M131" s="184"/>
      <c r="N131" s="185"/>
      <c r="O131" s="59"/>
      <c r="P131" s="59"/>
      <c r="Q131" s="59"/>
      <c r="R131" s="59"/>
      <c r="S131" s="59"/>
      <c r="T131" s="60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447</v>
      </c>
      <c r="AU131" s="18" t="s">
        <v>83</v>
      </c>
    </row>
    <row r="132" spans="1:65" s="2" customFormat="1" ht="16.5" customHeight="1">
      <c r="A132" s="33"/>
      <c r="B132" s="150"/>
      <c r="C132" s="151" t="s">
        <v>85</v>
      </c>
      <c r="D132" s="151" t="s">
        <v>161</v>
      </c>
      <c r="E132" s="152" t="s">
        <v>2924</v>
      </c>
      <c r="F132" s="153" t="s">
        <v>2925</v>
      </c>
      <c r="G132" s="154" t="s">
        <v>2922</v>
      </c>
      <c r="H132" s="155">
        <v>1</v>
      </c>
      <c r="I132" s="156"/>
      <c r="J132" s="157">
        <f aca="true" t="shared" si="0" ref="J132:J145"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 aca="true" t="shared" si="1" ref="P132:P145">O132*H132</f>
        <v>0</v>
      </c>
      <c r="Q132" s="161">
        <v>0</v>
      </c>
      <c r="R132" s="161">
        <f aca="true" t="shared" si="2" ref="R132:R145">Q132*H132</f>
        <v>0</v>
      </c>
      <c r="S132" s="161">
        <v>0</v>
      </c>
      <c r="T132" s="162">
        <f aca="true" t="shared" si="3" ref="T132:T145"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165</v>
      </c>
      <c r="AT132" s="163" t="s">
        <v>161</v>
      </c>
      <c r="AU132" s="163" t="s">
        <v>83</v>
      </c>
      <c r="AY132" s="18" t="s">
        <v>159</v>
      </c>
      <c r="BE132" s="164">
        <f aca="true" t="shared" si="4" ref="BE132:BE145">IF(N132="základní",J132,0)</f>
        <v>0</v>
      </c>
      <c r="BF132" s="164">
        <f aca="true" t="shared" si="5" ref="BF132:BF145">IF(N132="snížená",J132,0)</f>
        <v>0</v>
      </c>
      <c r="BG132" s="164">
        <f aca="true" t="shared" si="6" ref="BG132:BG145">IF(N132="zákl. přenesená",J132,0)</f>
        <v>0</v>
      </c>
      <c r="BH132" s="164">
        <f aca="true" t="shared" si="7" ref="BH132:BH145">IF(N132="sníž. přenesená",J132,0)</f>
        <v>0</v>
      </c>
      <c r="BI132" s="164">
        <f aca="true" t="shared" si="8" ref="BI132:BI145">IF(N132="nulová",J132,0)</f>
        <v>0</v>
      </c>
      <c r="BJ132" s="18" t="s">
        <v>83</v>
      </c>
      <c r="BK132" s="164">
        <f aca="true" t="shared" si="9" ref="BK132:BK145">ROUND(I132*H132,2)</f>
        <v>0</v>
      </c>
      <c r="BL132" s="18" t="s">
        <v>165</v>
      </c>
      <c r="BM132" s="163" t="s">
        <v>165</v>
      </c>
    </row>
    <row r="133" spans="1:65" s="2" customFormat="1" ht="24.2" customHeight="1">
      <c r="A133" s="33"/>
      <c r="B133" s="150"/>
      <c r="C133" s="151" t="s">
        <v>172</v>
      </c>
      <c r="D133" s="151" t="s">
        <v>161</v>
      </c>
      <c r="E133" s="152" t="s">
        <v>2926</v>
      </c>
      <c r="F133" s="153" t="s">
        <v>2927</v>
      </c>
      <c r="G133" s="154" t="s">
        <v>325</v>
      </c>
      <c r="H133" s="155">
        <v>2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83</v>
      </c>
      <c r="BK133" s="164">
        <f t="shared" si="9"/>
        <v>0</v>
      </c>
      <c r="BL133" s="18" t="s">
        <v>165</v>
      </c>
      <c r="BM133" s="163" t="s">
        <v>183</v>
      </c>
    </row>
    <row r="134" spans="1:65" s="2" customFormat="1" ht="24.2" customHeight="1">
      <c r="A134" s="33"/>
      <c r="B134" s="150"/>
      <c r="C134" s="151" t="s">
        <v>165</v>
      </c>
      <c r="D134" s="151" t="s">
        <v>161</v>
      </c>
      <c r="E134" s="152" t="s">
        <v>2928</v>
      </c>
      <c r="F134" s="153" t="s">
        <v>2929</v>
      </c>
      <c r="G134" s="154" t="s">
        <v>325</v>
      </c>
      <c r="H134" s="155">
        <v>2</v>
      </c>
      <c r="I134" s="156"/>
      <c r="J134" s="157">
        <f t="shared" si="0"/>
        <v>0</v>
      </c>
      <c r="K134" s="158"/>
      <c r="L134" s="34"/>
      <c r="M134" s="159" t="s">
        <v>1</v>
      </c>
      <c r="N134" s="160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83</v>
      </c>
      <c r="BK134" s="164">
        <f t="shared" si="9"/>
        <v>0</v>
      </c>
      <c r="BL134" s="18" t="s">
        <v>165</v>
      </c>
      <c r="BM134" s="163" t="s">
        <v>193</v>
      </c>
    </row>
    <row r="135" spans="1:65" s="2" customFormat="1" ht="24.2" customHeight="1">
      <c r="A135" s="33"/>
      <c r="B135" s="150"/>
      <c r="C135" s="151" t="s">
        <v>179</v>
      </c>
      <c r="D135" s="151" t="s">
        <v>161</v>
      </c>
      <c r="E135" s="152" t="s">
        <v>2930</v>
      </c>
      <c r="F135" s="153" t="s">
        <v>2931</v>
      </c>
      <c r="G135" s="154" t="s">
        <v>214</v>
      </c>
      <c r="H135" s="155">
        <v>2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83</v>
      </c>
      <c r="BK135" s="164">
        <f t="shared" si="9"/>
        <v>0</v>
      </c>
      <c r="BL135" s="18" t="s">
        <v>165</v>
      </c>
      <c r="BM135" s="163" t="s">
        <v>115</v>
      </c>
    </row>
    <row r="136" spans="1:65" s="2" customFormat="1" ht="16.5" customHeight="1">
      <c r="A136" s="33"/>
      <c r="B136" s="150"/>
      <c r="C136" s="151" t="s">
        <v>183</v>
      </c>
      <c r="D136" s="151" t="s">
        <v>161</v>
      </c>
      <c r="E136" s="152" t="s">
        <v>2932</v>
      </c>
      <c r="F136" s="153" t="s">
        <v>2933</v>
      </c>
      <c r="G136" s="154" t="s">
        <v>325</v>
      </c>
      <c r="H136" s="155">
        <v>4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121</v>
      </c>
    </row>
    <row r="137" spans="1:65" s="2" customFormat="1" ht="16.5" customHeight="1">
      <c r="A137" s="33"/>
      <c r="B137" s="150"/>
      <c r="C137" s="151" t="s">
        <v>187</v>
      </c>
      <c r="D137" s="151" t="s">
        <v>161</v>
      </c>
      <c r="E137" s="152" t="s">
        <v>2934</v>
      </c>
      <c r="F137" s="153" t="s">
        <v>2935</v>
      </c>
      <c r="G137" s="154" t="s">
        <v>2922</v>
      </c>
      <c r="H137" s="155">
        <v>32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221</v>
      </c>
    </row>
    <row r="138" spans="1:65" s="2" customFormat="1" ht="21.75" customHeight="1">
      <c r="A138" s="33"/>
      <c r="B138" s="150"/>
      <c r="C138" s="151" t="s">
        <v>193</v>
      </c>
      <c r="D138" s="151" t="s">
        <v>161</v>
      </c>
      <c r="E138" s="152" t="s">
        <v>2936</v>
      </c>
      <c r="F138" s="153" t="s">
        <v>2937</v>
      </c>
      <c r="G138" s="154" t="s">
        <v>325</v>
      </c>
      <c r="H138" s="155">
        <v>2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237</v>
      </c>
    </row>
    <row r="139" spans="1:65" s="2" customFormat="1" ht="16.5" customHeight="1">
      <c r="A139" s="33"/>
      <c r="B139" s="150"/>
      <c r="C139" s="151" t="s">
        <v>198</v>
      </c>
      <c r="D139" s="151" t="s">
        <v>161</v>
      </c>
      <c r="E139" s="152" t="s">
        <v>2938</v>
      </c>
      <c r="F139" s="153" t="s">
        <v>2939</v>
      </c>
      <c r="G139" s="154" t="s">
        <v>2922</v>
      </c>
      <c r="H139" s="155">
        <v>2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83</v>
      </c>
      <c r="BK139" s="164">
        <f t="shared" si="9"/>
        <v>0</v>
      </c>
      <c r="BL139" s="18" t="s">
        <v>165</v>
      </c>
      <c r="BM139" s="163" t="s">
        <v>247</v>
      </c>
    </row>
    <row r="140" spans="1:65" s="2" customFormat="1" ht="16.5" customHeight="1">
      <c r="A140" s="33"/>
      <c r="B140" s="150"/>
      <c r="C140" s="151" t="s">
        <v>115</v>
      </c>
      <c r="D140" s="151" t="s">
        <v>161</v>
      </c>
      <c r="E140" s="152" t="s">
        <v>2940</v>
      </c>
      <c r="F140" s="153" t="s">
        <v>2941</v>
      </c>
      <c r="G140" s="154" t="s">
        <v>164</v>
      </c>
      <c r="H140" s="155">
        <v>40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83</v>
      </c>
      <c r="AY140" s="18" t="s">
        <v>159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83</v>
      </c>
      <c r="BK140" s="164">
        <f t="shared" si="9"/>
        <v>0</v>
      </c>
      <c r="BL140" s="18" t="s">
        <v>165</v>
      </c>
      <c r="BM140" s="163" t="s">
        <v>258</v>
      </c>
    </row>
    <row r="141" spans="1:65" s="2" customFormat="1" ht="16.5" customHeight="1">
      <c r="A141" s="33"/>
      <c r="B141" s="150"/>
      <c r="C141" s="151" t="s">
        <v>118</v>
      </c>
      <c r="D141" s="151" t="s">
        <v>161</v>
      </c>
      <c r="E141" s="152" t="s">
        <v>2942</v>
      </c>
      <c r="F141" s="153" t="s">
        <v>2943</v>
      </c>
      <c r="G141" s="154" t="s">
        <v>325</v>
      </c>
      <c r="H141" s="155">
        <v>4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83</v>
      </c>
      <c r="BK141" s="164">
        <f t="shared" si="9"/>
        <v>0</v>
      </c>
      <c r="BL141" s="18" t="s">
        <v>165</v>
      </c>
      <c r="BM141" s="163" t="s">
        <v>272</v>
      </c>
    </row>
    <row r="142" spans="1:65" s="2" customFormat="1" ht="21.75" customHeight="1">
      <c r="A142" s="33"/>
      <c r="B142" s="150"/>
      <c r="C142" s="151" t="s">
        <v>121</v>
      </c>
      <c r="D142" s="151" t="s">
        <v>161</v>
      </c>
      <c r="E142" s="152" t="s">
        <v>2944</v>
      </c>
      <c r="F142" s="153" t="s">
        <v>2945</v>
      </c>
      <c r="G142" s="154" t="s">
        <v>2922</v>
      </c>
      <c r="H142" s="155">
        <v>2</v>
      </c>
      <c r="I142" s="156"/>
      <c r="J142" s="157">
        <f t="shared" si="0"/>
        <v>0</v>
      </c>
      <c r="K142" s="158"/>
      <c r="L142" s="34"/>
      <c r="M142" s="159" t="s">
        <v>1</v>
      </c>
      <c r="N142" s="160" t="s">
        <v>41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83</v>
      </c>
      <c r="AY142" s="18" t="s">
        <v>159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83</v>
      </c>
      <c r="BK142" s="164">
        <f t="shared" si="9"/>
        <v>0</v>
      </c>
      <c r="BL142" s="18" t="s">
        <v>165</v>
      </c>
      <c r="BM142" s="163" t="s">
        <v>284</v>
      </c>
    </row>
    <row r="143" spans="1:65" s="2" customFormat="1" ht="16.5" customHeight="1">
      <c r="A143" s="33"/>
      <c r="B143" s="150"/>
      <c r="C143" s="151" t="s">
        <v>216</v>
      </c>
      <c r="D143" s="151" t="s">
        <v>161</v>
      </c>
      <c r="E143" s="152" t="s">
        <v>2946</v>
      </c>
      <c r="F143" s="153" t="s">
        <v>2947</v>
      </c>
      <c r="G143" s="154" t="s">
        <v>2922</v>
      </c>
      <c r="H143" s="155">
        <v>1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83</v>
      </c>
      <c r="BK143" s="164">
        <f t="shared" si="9"/>
        <v>0</v>
      </c>
      <c r="BL143" s="18" t="s">
        <v>165</v>
      </c>
      <c r="BM143" s="163" t="s">
        <v>296</v>
      </c>
    </row>
    <row r="144" spans="1:65" s="2" customFormat="1" ht="16.5" customHeight="1">
      <c r="A144" s="33"/>
      <c r="B144" s="150"/>
      <c r="C144" s="151" t="s">
        <v>221</v>
      </c>
      <c r="D144" s="151" t="s">
        <v>161</v>
      </c>
      <c r="E144" s="152" t="s">
        <v>2948</v>
      </c>
      <c r="F144" s="153" t="s">
        <v>2949</v>
      </c>
      <c r="G144" s="154" t="s">
        <v>2922</v>
      </c>
      <c r="H144" s="155">
        <v>1</v>
      </c>
      <c r="I144" s="156"/>
      <c r="J144" s="157">
        <f t="shared" si="0"/>
        <v>0</v>
      </c>
      <c r="K144" s="158"/>
      <c r="L144" s="34"/>
      <c r="M144" s="159" t="s">
        <v>1</v>
      </c>
      <c r="N144" s="160" t="s">
        <v>41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83</v>
      </c>
      <c r="AY144" s="18" t="s">
        <v>159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83</v>
      </c>
      <c r="BK144" s="164">
        <f t="shared" si="9"/>
        <v>0</v>
      </c>
      <c r="BL144" s="18" t="s">
        <v>165</v>
      </c>
      <c r="BM144" s="163" t="s">
        <v>308</v>
      </c>
    </row>
    <row r="145" spans="1:65" s="2" customFormat="1" ht="24.2" customHeight="1">
      <c r="A145" s="33"/>
      <c r="B145" s="150"/>
      <c r="C145" s="151" t="s">
        <v>8</v>
      </c>
      <c r="D145" s="151" t="s">
        <v>161</v>
      </c>
      <c r="E145" s="152" t="s">
        <v>2950</v>
      </c>
      <c r="F145" s="153" t="s">
        <v>2951</v>
      </c>
      <c r="G145" s="154" t="s">
        <v>214</v>
      </c>
      <c r="H145" s="155">
        <v>1</v>
      </c>
      <c r="I145" s="156"/>
      <c r="J145" s="157">
        <f t="shared" si="0"/>
        <v>0</v>
      </c>
      <c r="K145" s="158"/>
      <c r="L145" s="34"/>
      <c r="M145" s="159" t="s">
        <v>1</v>
      </c>
      <c r="N145" s="160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83</v>
      </c>
      <c r="BK145" s="164">
        <f t="shared" si="9"/>
        <v>0</v>
      </c>
      <c r="BL145" s="18" t="s">
        <v>165</v>
      </c>
      <c r="BM145" s="163" t="s">
        <v>316</v>
      </c>
    </row>
    <row r="146" spans="1:47" s="2" customFormat="1" ht="58.5">
      <c r="A146" s="33"/>
      <c r="B146" s="34"/>
      <c r="C146" s="33"/>
      <c r="D146" s="166" t="s">
        <v>447</v>
      </c>
      <c r="E146" s="33"/>
      <c r="F146" s="182" t="s">
        <v>2952</v>
      </c>
      <c r="G146" s="33"/>
      <c r="H146" s="33"/>
      <c r="I146" s="183"/>
      <c r="J146" s="33"/>
      <c r="K146" s="33"/>
      <c r="L146" s="34"/>
      <c r="M146" s="184"/>
      <c r="N146" s="185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447</v>
      </c>
      <c r="AU146" s="18" t="s">
        <v>83</v>
      </c>
    </row>
    <row r="147" spans="1:65" s="2" customFormat="1" ht="24.2" customHeight="1">
      <c r="A147" s="33"/>
      <c r="B147" s="150"/>
      <c r="C147" s="151" t="s">
        <v>237</v>
      </c>
      <c r="D147" s="151" t="s">
        <v>161</v>
      </c>
      <c r="E147" s="152" t="s">
        <v>2953</v>
      </c>
      <c r="F147" s="153" t="s">
        <v>2954</v>
      </c>
      <c r="G147" s="154" t="s">
        <v>214</v>
      </c>
      <c r="H147" s="155">
        <v>1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>IF(N147="základní",J147,0)</f>
        <v>0</v>
      </c>
      <c r="BF147" s="164">
        <f>IF(N147="snížená",J147,0)</f>
        <v>0</v>
      </c>
      <c r="BG147" s="164">
        <f>IF(N147="zákl. přenesená",J147,0)</f>
        <v>0</v>
      </c>
      <c r="BH147" s="164">
        <f>IF(N147="sníž. přenesená",J147,0)</f>
        <v>0</v>
      </c>
      <c r="BI147" s="164">
        <f>IF(N147="nulová",J147,0)</f>
        <v>0</v>
      </c>
      <c r="BJ147" s="18" t="s">
        <v>83</v>
      </c>
      <c r="BK147" s="164">
        <f>ROUND(I147*H147,2)</f>
        <v>0</v>
      </c>
      <c r="BL147" s="18" t="s">
        <v>165</v>
      </c>
      <c r="BM147" s="163" t="s">
        <v>327</v>
      </c>
    </row>
    <row r="148" spans="1:47" s="2" customFormat="1" ht="29.25">
      <c r="A148" s="33"/>
      <c r="B148" s="34"/>
      <c r="C148" s="33"/>
      <c r="D148" s="166" t="s">
        <v>447</v>
      </c>
      <c r="E148" s="33"/>
      <c r="F148" s="182" t="s">
        <v>2955</v>
      </c>
      <c r="G148" s="33"/>
      <c r="H148" s="33"/>
      <c r="I148" s="183"/>
      <c r="J148" s="33"/>
      <c r="K148" s="33"/>
      <c r="L148" s="34"/>
      <c r="M148" s="184"/>
      <c r="N148" s="185"/>
      <c r="O148" s="59"/>
      <c r="P148" s="59"/>
      <c r="Q148" s="59"/>
      <c r="R148" s="59"/>
      <c r="S148" s="59"/>
      <c r="T148" s="60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447</v>
      </c>
      <c r="AU148" s="18" t="s">
        <v>83</v>
      </c>
    </row>
    <row r="149" spans="1:65" s="2" customFormat="1" ht="21.75" customHeight="1">
      <c r="A149" s="33"/>
      <c r="B149" s="150"/>
      <c r="C149" s="151" t="s">
        <v>242</v>
      </c>
      <c r="D149" s="151" t="s">
        <v>161</v>
      </c>
      <c r="E149" s="152" t="s">
        <v>2956</v>
      </c>
      <c r="F149" s="153" t="s">
        <v>2957</v>
      </c>
      <c r="G149" s="154" t="s">
        <v>2922</v>
      </c>
      <c r="H149" s="155">
        <v>2</v>
      </c>
      <c r="I149" s="156"/>
      <c r="J149" s="157">
        <f aca="true" t="shared" si="10" ref="J149:J170"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 aca="true" t="shared" si="11" ref="P149:P170">O149*H149</f>
        <v>0</v>
      </c>
      <c r="Q149" s="161">
        <v>0</v>
      </c>
      <c r="R149" s="161">
        <f aca="true" t="shared" si="12" ref="R149:R170">Q149*H149</f>
        <v>0</v>
      </c>
      <c r="S149" s="161">
        <v>0</v>
      </c>
      <c r="T149" s="162">
        <f aca="true" t="shared" si="13" ref="T149:T170"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 aca="true" t="shared" si="14" ref="BE149:BE170">IF(N149="základní",J149,0)</f>
        <v>0</v>
      </c>
      <c r="BF149" s="164">
        <f aca="true" t="shared" si="15" ref="BF149:BF170">IF(N149="snížená",J149,0)</f>
        <v>0</v>
      </c>
      <c r="BG149" s="164">
        <f aca="true" t="shared" si="16" ref="BG149:BG170">IF(N149="zákl. přenesená",J149,0)</f>
        <v>0</v>
      </c>
      <c r="BH149" s="164">
        <f aca="true" t="shared" si="17" ref="BH149:BH170">IF(N149="sníž. přenesená",J149,0)</f>
        <v>0</v>
      </c>
      <c r="BI149" s="164">
        <f aca="true" t="shared" si="18" ref="BI149:BI170">IF(N149="nulová",J149,0)</f>
        <v>0</v>
      </c>
      <c r="BJ149" s="18" t="s">
        <v>83</v>
      </c>
      <c r="BK149" s="164">
        <f aca="true" t="shared" si="19" ref="BK149:BK170">ROUND(I149*H149,2)</f>
        <v>0</v>
      </c>
      <c r="BL149" s="18" t="s">
        <v>165</v>
      </c>
      <c r="BM149" s="163" t="s">
        <v>336</v>
      </c>
    </row>
    <row r="150" spans="1:65" s="2" customFormat="1" ht="16.5" customHeight="1">
      <c r="A150" s="33"/>
      <c r="B150" s="150"/>
      <c r="C150" s="151" t="s">
        <v>247</v>
      </c>
      <c r="D150" s="151" t="s">
        <v>161</v>
      </c>
      <c r="E150" s="152" t="s">
        <v>2958</v>
      </c>
      <c r="F150" s="153" t="s">
        <v>2959</v>
      </c>
      <c r="G150" s="154" t="s">
        <v>325</v>
      </c>
      <c r="H150" s="155">
        <v>2</v>
      </c>
      <c r="I150" s="156"/>
      <c r="J150" s="157">
        <f t="shared" si="1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83</v>
      </c>
      <c r="AY150" s="18" t="s">
        <v>159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8" t="s">
        <v>83</v>
      </c>
      <c r="BK150" s="164">
        <f t="shared" si="19"/>
        <v>0</v>
      </c>
      <c r="BL150" s="18" t="s">
        <v>165</v>
      </c>
      <c r="BM150" s="163" t="s">
        <v>347</v>
      </c>
    </row>
    <row r="151" spans="1:65" s="2" customFormat="1" ht="16.5" customHeight="1">
      <c r="A151" s="33"/>
      <c r="B151" s="150"/>
      <c r="C151" s="151" t="s">
        <v>252</v>
      </c>
      <c r="D151" s="151" t="s">
        <v>161</v>
      </c>
      <c r="E151" s="152" t="s">
        <v>2960</v>
      </c>
      <c r="F151" s="153" t="s">
        <v>2961</v>
      </c>
      <c r="G151" s="154" t="s">
        <v>325</v>
      </c>
      <c r="H151" s="155">
        <v>2</v>
      </c>
      <c r="I151" s="156"/>
      <c r="J151" s="157">
        <f t="shared" si="10"/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83</v>
      </c>
      <c r="AY151" s="18" t="s">
        <v>159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8" t="s">
        <v>83</v>
      </c>
      <c r="BK151" s="164">
        <f t="shared" si="19"/>
        <v>0</v>
      </c>
      <c r="BL151" s="18" t="s">
        <v>165</v>
      </c>
      <c r="BM151" s="163" t="s">
        <v>359</v>
      </c>
    </row>
    <row r="152" spans="1:65" s="2" customFormat="1" ht="16.5" customHeight="1">
      <c r="A152" s="33"/>
      <c r="B152" s="150"/>
      <c r="C152" s="151" t="s">
        <v>258</v>
      </c>
      <c r="D152" s="151" t="s">
        <v>161</v>
      </c>
      <c r="E152" s="152" t="s">
        <v>2962</v>
      </c>
      <c r="F152" s="153" t="s">
        <v>2963</v>
      </c>
      <c r="G152" s="154" t="s">
        <v>325</v>
      </c>
      <c r="H152" s="155">
        <v>2</v>
      </c>
      <c r="I152" s="156"/>
      <c r="J152" s="157">
        <f t="shared" si="10"/>
        <v>0</v>
      </c>
      <c r="K152" s="158"/>
      <c r="L152" s="34"/>
      <c r="M152" s="159" t="s">
        <v>1</v>
      </c>
      <c r="N152" s="160" t="s">
        <v>41</v>
      </c>
      <c r="O152" s="59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165</v>
      </c>
      <c r="AT152" s="163" t="s">
        <v>161</v>
      </c>
      <c r="AU152" s="163" t="s">
        <v>83</v>
      </c>
      <c r="AY152" s="18" t="s">
        <v>159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8" t="s">
        <v>83</v>
      </c>
      <c r="BK152" s="164">
        <f t="shared" si="19"/>
        <v>0</v>
      </c>
      <c r="BL152" s="18" t="s">
        <v>165</v>
      </c>
      <c r="BM152" s="163" t="s">
        <v>373</v>
      </c>
    </row>
    <row r="153" spans="1:65" s="2" customFormat="1" ht="16.5" customHeight="1">
      <c r="A153" s="33"/>
      <c r="B153" s="150"/>
      <c r="C153" s="151" t="s">
        <v>7</v>
      </c>
      <c r="D153" s="151" t="s">
        <v>161</v>
      </c>
      <c r="E153" s="152" t="s">
        <v>2964</v>
      </c>
      <c r="F153" s="153" t="s">
        <v>2965</v>
      </c>
      <c r="G153" s="154" t="s">
        <v>325</v>
      </c>
      <c r="H153" s="155">
        <v>2</v>
      </c>
      <c r="I153" s="156"/>
      <c r="J153" s="157">
        <f t="shared" si="1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165</v>
      </c>
      <c r="AT153" s="163" t="s">
        <v>161</v>
      </c>
      <c r="AU153" s="163" t="s">
        <v>83</v>
      </c>
      <c r="AY153" s="18" t="s">
        <v>159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83</v>
      </c>
      <c r="BK153" s="164">
        <f t="shared" si="19"/>
        <v>0</v>
      </c>
      <c r="BL153" s="18" t="s">
        <v>165</v>
      </c>
      <c r="BM153" s="163" t="s">
        <v>386</v>
      </c>
    </row>
    <row r="154" spans="1:65" s="2" customFormat="1" ht="16.5" customHeight="1">
      <c r="A154" s="33"/>
      <c r="B154" s="150"/>
      <c r="C154" s="151" t="s">
        <v>272</v>
      </c>
      <c r="D154" s="151" t="s">
        <v>161</v>
      </c>
      <c r="E154" s="152" t="s">
        <v>2966</v>
      </c>
      <c r="F154" s="153" t="s">
        <v>2967</v>
      </c>
      <c r="G154" s="154" t="s">
        <v>325</v>
      </c>
      <c r="H154" s="155">
        <v>25</v>
      </c>
      <c r="I154" s="156"/>
      <c r="J154" s="157">
        <f t="shared" si="1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83</v>
      </c>
      <c r="AY154" s="18" t="s">
        <v>159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83</v>
      </c>
      <c r="BK154" s="164">
        <f t="shared" si="19"/>
        <v>0</v>
      </c>
      <c r="BL154" s="18" t="s">
        <v>165</v>
      </c>
      <c r="BM154" s="163" t="s">
        <v>398</v>
      </c>
    </row>
    <row r="155" spans="1:65" s="2" customFormat="1" ht="16.5" customHeight="1">
      <c r="A155" s="33"/>
      <c r="B155" s="150"/>
      <c r="C155" s="151" t="s">
        <v>279</v>
      </c>
      <c r="D155" s="151" t="s">
        <v>161</v>
      </c>
      <c r="E155" s="152" t="s">
        <v>2968</v>
      </c>
      <c r="F155" s="153" t="s">
        <v>2969</v>
      </c>
      <c r="G155" s="154" t="s">
        <v>325</v>
      </c>
      <c r="H155" s="155">
        <v>25</v>
      </c>
      <c r="I155" s="156"/>
      <c r="J155" s="157">
        <f t="shared" si="10"/>
        <v>0</v>
      </c>
      <c r="K155" s="158"/>
      <c r="L155" s="34"/>
      <c r="M155" s="159" t="s">
        <v>1</v>
      </c>
      <c r="N155" s="160" t="s">
        <v>41</v>
      </c>
      <c r="O155" s="59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83</v>
      </c>
      <c r="BK155" s="164">
        <f t="shared" si="19"/>
        <v>0</v>
      </c>
      <c r="BL155" s="18" t="s">
        <v>165</v>
      </c>
      <c r="BM155" s="163" t="s">
        <v>407</v>
      </c>
    </row>
    <row r="156" spans="1:65" s="2" customFormat="1" ht="16.5" customHeight="1">
      <c r="A156" s="33"/>
      <c r="B156" s="150"/>
      <c r="C156" s="151" t="s">
        <v>284</v>
      </c>
      <c r="D156" s="151" t="s">
        <v>161</v>
      </c>
      <c r="E156" s="152" t="s">
        <v>2970</v>
      </c>
      <c r="F156" s="153" t="s">
        <v>2971</v>
      </c>
      <c r="G156" s="154" t="s">
        <v>325</v>
      </c>
      <c r="H156" s="155">
        <v>15</v>
      </c>
      <c r="I156" s="156"/>
      <c r="J156" s="157">
        <f t="shared" si="10"/>
        <v>0</v>
      </c>
      <c r="K156" s="158"/>
      <c r="L156" s="34"/>
      <c r="M156" s="159" t="s">
        <v>1</v>
      </c>
      <c r="N156" s="160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165</v>
      </c>
      <c r="AT156" s="163" t="s">
        <v>161</v>
      </c>
      <c r="AU156" s="163" t="s">
        <v>83</v>
      </c>
      <c r="AY156" s="18" t="s">
        <v>159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83</v>
      </c>
      <c r="BK156" s="164">
        <f t="shared" si="19"/>
        <v>0</v>
      </c>
      <c r="BL156" s="18" t="s">
        <v>165</v>
      </c>
      <c r="BM156" s="163" t="s">
        <v>419</v>
      </c>
    </row>
    <row r="157" spans="1:65" s="2" customFormat="1" ht="16.5" customHeight="1">
      <c r="A157" s="33"/>
      <c r="B157" s="150"/>
      <c r="C157" s="151" t="s">
        <v>290</v>
      </c>
      <c r="D157" s="151" t="s">
        <v>161</v>
      </c>
      <c r="E157" s="152" t="s">
        <v>2972</v>
      </c>
      <c r="F157" s="153" t="s">
        <v>2973</v>
      </c>
      <c r="G157" s="154" t="s">
        <v>325</v>
      </c>
      <c r="H157" s="155">
        <v>15</v>
      </c>
      <c r="I157" s="156"/>
      <c r="J157" s="157">
        <f t="shared" si="1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83</v>
      </c>
      <c r="BK157" s="164">
        <f t="shared" si="19"/>
        <v>0</v>
      </c>
      <c r="BL157" s="18" t="s">
        <v>165</v>
      </c>
      <c r="BM157" s="163" t="s">
        <v>425</v>
      </c>
    </row>
    <row r="158" spans="1:65" s="2" customFormat="1" ht="16.5" customHeight="1">
      <c r="A158" s="33"/>
      <c r="B158" s="150"/>
      <c r="C158" s="151" t="s">
        <v>296</v>
      </c>
      <c r="D158" s="151" t="s">
        <v>161</v>
      </c>
      <c r="E158" s="152" t="s">
        <v>2974</v>
      </c>
      <c r="F158" s="153" t="s">
        <v>2975</v>
      </c>
      <c r="G158" s="154" t="s">
        <v>2922</v>
      </c>
      <c r="H158" s="155">
        <v>1</v>
      </c>
      <c r="I158" s="156"/>
      <c r="J158" s="157">
        <f t="shared" si="1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165</v>
      </c>
      <c r="AT158" s="163" t="s">
        <v>161</v>
      </c>
      <c r="AU158" s="163" t="s">
        <v>83</v>
      </c>
      <c r="AY158" s="18" t="s">
        <v>159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83</v>
      </c>
      <c r="BK158" s="164">
        <f t="shared" si="19"/>
        <v>0</v>
      </c>
      <c r="BL158" s="18" t="s">
        <v>165</v>
      </c>
      <c r="BM158" s="163" t="s">
        <v>434</v>
      </c>
    </row>
    <row r="159" spans="1:65" s="2" customFormat="1" ht="16.5" customHeight="1">
      <c r="A159" s="33"/>
      <c r="B159" s="150"/>
      <c r="C159" s="151" t="s">
        <v>302</v>
      </c>
      <c r="D159" s="151" t="s">
        <v>161</v>
      </c>
      <c r="E159" s="152" t="s">
        <v>2976</v>
      </c>
      <c r="F159" s="153" t="s">
        <v>2977</v>
      </c>
      <c r="G159" s="154" t="s">
        <v>2922</v>
      </c>
      <c r="H159" s="155">
        <v>1</v>
      </c>
      <c r="I159" s="156"/>
      <c r="J159" s="157">
        <f t="shared" si="1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165</v>
      </c>
      <c r="AT159" s="163" t="s">
        <v>161</v>
      </c>
      <c r="AU159" s="163" t="s">
        <v>83</v>
      </c>
      <c r="AY159" s="18" t="s">
        <v>159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83</v>
      </c>
      <c r="BK159" s="164">
        <f t="shared" si="19"/>
        <v>0</v>
      </c>
      <c r="BL159" s="18" t="s">
        <v>165</v>
      </c>
      <c r="BM159" s="163" t="s">
        <v>441</v>
      </c>
    </row>
    <row r="160" spans="1:65" s="2" customFormat="1" ht="16.5" customHeight="1">
      <c r="A160" s="33"/>
      <c r="B160" s="150"/>
      <c r="C160" s="151" t="s">
        <v>308</v>
      </c>
      <c r="D160" s="151" t="s">
        <v>161</v>
      </c>
      <c r="E160" s="152" t="s">
        <v>2978</v>
      </c>
      <c r="F160" s="153" t="s">
        <v>2979</v>
      </c>
      <c r="G160" s="154" t="s">
        <v>2922</v>
      </c>
      <c r="H160" s="155">
        <v>1</v>
      </c>
      <c r="I160" s="156"/>
      <c r="J160" s="157">
        <f t="shared" si="10"/>
        <v>0</v>
      </c>
      <c r="K160" s="158"/>
      <c r="L160" s="34"/>
      <c r="M160" s="159" t="s">
        <v>1</v>
      </c>
      <c r="N160" s="160" t="s">
        <v>41</v>
      </c>
      <c r="O160" s="59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165</v>
      </c>
      <c r="AT160" s="163" t="s">
        <v>161</v>
      </c>
      <c r="AU160" s="163" t="s">
        <v>83</v>
      </c>
      <c r="AY160" s="18" t="s">
        <v>159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8" t="s">
        <v>83</v>
      </c>
      <c r="BK160" s="164">
        <f t="shared" si="19"/>
        <v>0</v>
      </c>
      <c r="BL160" s="18" t="s">
        <v>165</v>
      </c>
      <c r="BM160" s="163" t="s">
        <v>449</v>
      </c>
    </row>
    <row r="161" spans="1:65" s="2" customFormat="1" ht="21.75" customHeight="1">
      <c r="A161" s="33"/>
      <c r="B161" s="150"/>
      <c r="C161" s="151" t="s">
        <v>313</v>
      </c>
      <c r="D161" s="151" t="s">
        <v>161</v>
      </c>
      <c r="E161" s="152" t="s">
        <v>2980</v>
      </c>
      <c r="F161" s="153" t="s">
        <v>2981</v>
      </c>
      <c r="G161" s="154" t="s">
        <v>190</v>
      </c>
      <c r="H161" s="155">
        <v>5</v>
      </c>
      <c r="I161" s="156"/>
      <c r="J161" s="157">
        <f t="shared" si="10"/>
        <v>0</v>
      </c>
      <c r="K161" s="158"/>
      <c r="L161" s="34"/>
      <c r="M161" s="159" t="s">
        <v>1</v>
      </c>
      <c r="N161" s="160" t="s">
        <v>41</v>
      </c>
      <c r="O161" s="59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8" t="s">
        <v>83</v>
      </c>
      <c r="BK161" s="164">
        <f t="shared" si="19"/>
        <v>0</v>
      </c>
      <c r="BL161" s="18" t="s">
        <v>165</v>
      </c>
      <c r="BM161" s="163" t="s">
        <v>462</v>
      </c>
    </row>
    <row r="162" spans="1:65" s="2" customFormat="1" ht="24.2" customHeight="1">
      <c r="A162" s="33"/>
      <c r="B162" s="150"/>
      <c r="C162" s="151" t="s">
        <v>316</v>
      </c>
      <c r="D162" s="151" t="s">
        <v>161</v>
      </c>
      <c r="E162" s="152" t="s">
        <v>2982</v>
      </c>
      <c r="F162" s="153" t="s">
        <v>2983</v>
      </c>
      <c r="G162" s="154" t="s">
        <v>2984</v>
      </c>
      <c r="H162" s="155">
        <v>5</v>
      </c>
      <c r="I162" s="156"/>
      <c r="J162" s="157">
        <f t="shared" si="10"/>
        <v>0</v>
      </c>
      <c r="K162" s="158"/>
      <c r="L162" s="34"/>
      <c r="M162" s="159" t="s">
        <v>1</v>
      </c>
      <c r="N162" s="160" t="s">
        <v>41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165</v>
      </c>
      <c r="AT162" s="163" t="s">
        <v>161</v>
      </c>
      <c r="AU162" s="163" t="s">
        <v>83</v>
      </c>
      <c r="AY162" s="18" t="s">
        <v>159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83</v>
      </c>
      <c r="BK162" s="164">
        <f t="shared" si="19"/>
        <v>0</v>
      </c>
      <c r="BL162" s="18" t="s">
        <v>165</v>
      </c>
      <c r="BM162" s="163" t="s">
        <v>475</v>
      </c>
    </row>
    <row r="163" spans="1:65" s="2" customFormat="1" ht="21.75" customHeight="1">
      <c r="A163" s="33"/>
      <c r="B163" s="150"/>
      <c r="C163" s="151" t="s">
        <v>322</v>
      </c>
      <c r="D163" s="151" t="s">
        <v>161</v>
      </c>
      <c r="E163" s="152" t="s">
        <v>2985</v>
      </c>
      <c r="F163" s="153" t="s">
        <v>2986</v>
      </c>
      <c r="G163" s="154" t="s">
        <v>190</v>
      </c>
      <c r="H163" s="155">
        <v>5</v>
      </c>
      <c r="I163" s="156"/>
      <c r="J163" s="157">
        <f t="shared" si="10"/>
        <v>0</v>
      </c>
      <c r="K163" s="158"/>
      <c r="L163" s="34"/>
      <c r="M163" s="159" t="s">
        <v>1</v>
      </c>
      <c r="N163" s="160" t="s">
        <v>41</v>
      </c>
      <c r="O163" s="59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83</v>
      </c>
      <c r="AY163" s="18" t="s">
        <v>159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83</v>
      </c>
      <c r="BK163" s="164">
        <f t="shared" si="19"/>
        <v>0</v>
      </c>
      <c r="BL163" s="18" t="s">
        <v>165</v>
      </c>
      <c r="BM163" s="163" t="s">
        <v>488</v>
      </c>
    </row>
    <row r="164" spans="1:65" s="2" customFormat="1" ht="24.2" customHeight="1">
      <c r="A164" s="33"/>
      <c r="B164" s="150"/>
      <c r="C164" s="151" t="s">
        <v>327</v>
      </c>
      <c r="D164" s="151" t="s">
        <v>161</v>
      </c>
      <c r="E164" s="152" t="s">
        <v>2987</v>
      </c>
      <c r="F164" s="153" t="s">
        <v>2988</v>
      </c>
      <c r="G164" s="154" t="s">
        <v>2984</v>
      </c>
      <c r="H164" s="155">
        <v>5</v>
      </c>
      <c r="I164" s="156"/>
      <c r="J164" s="157">
        <f t="shared" si="10"/>
        <v>0</v>
      </c>
      <c r="K164" s="158"/>
      <c r="L164" s="34"/>
      <c r="M164" s="159" t="s">
        <v>1</v>
      </c>
      <c r="N164" s="160" t="s">
        <v>41</v>
      </c>
      <c r="O164" s="59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165</v>
      </c>
      <c r="AT164" s="163" t="s">
        <v>161</v>
      </c>
      <c r="AU164" s="163" t="s">
        <v>83</v>
      </c>
      <c r="AY164" s="18" t="s">
        <v>159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83</v>
      </c>
      <c r="BK164" s="164">
        <f t="shared" si="19"/>
        <v>0</v>
      </c>
      <c r="BL164" s="18" t="s">
        <v>165</v>
      </c>
      <c r="BM164" s="163" t="s">
        <v>498</v>
      </c>
    </row>
    <row r="165" spans="1:65" s="2" customFormat="1" ht="24.2" customHeight="1">
      <c r="A165" s="33"/>
      <c r="B165" s="150"/>
      <c r="C165" s="151" t="s">
        <v>332</v>
      </c>
      <c r="D165" s="151" t="s">
        <v>161</v>
      </c>
      <c r="E165" s="152" t="s">
        <v>2989</v>
      </c>
      <c r="F165" s="153" t="s">
        <v>2990</v>
      </c>
      <c r="G165" s="154" t="s">
        <v>164</v>
      </c>
      <c r="H165" s="155">
        <v>630</v>
      </c>
      <c r="I165" s="156"/>
      <c r="J165" s="157">
        <f t="shared" si="10"/>
        <v>0</v>
      </c>
      <c r="K165" s="158"/>
      <c r="L165" s="34"/>
      <c r="M165" s="159" t="s">
        <v>1</v>
      </c>
      <c r="N165" s="160" t="s">
        <v>41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83</v>
      </c>
      <c r="AY165" s="18" t="s">
        <v>159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83</v>
      </c>
      <c r="BK165" s="164">
        <f t="shared" si="19"/>
        <v>0</v>
      </c>
      <c r="BL165" s="18" t="s">
        <v>165</v>
      </c>
      <c r="BM165" s="163" t="s">
        <v>510</v>
      </c>
    </row>
    <row r="166" spans="1:65" s="2" customFormat="1" ht="21.75" customHeight="1">
      <c r="A166" s="33"/>
      <c r="B166" s="150"/>
      <c r="C166" s="151" t="s">
        <v>336</v>
      </c>
      <c r="D166" s="151" t="s">
        <v>161</v>
      </c>
      <c r="E166" s="152" t="s">
        <v>2991</v>
      </c>
      <c r="F166" s="153" t="s">
        <v>2992</v>
      </c>
      <c r="G166" s="154" t="s">
        <v>190</v>
      </c>
      <c r="H166" s="155">
        <v>5</v>
      </c>
      <c r="I166" s="156"/>
      <c r="J166" s="157">
        <f t="shared" si="1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83</v>
      </c>
      <c r="AY166" s="18" t="s">
        <v>159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83</v>
      </c>
      <c r="BK166" s="164">
        <f t="shared" si="19"/>
        <v>0</v>
      </c>
      <c r="BL166" s="18" t="s">
        <v>165</v>
      </c>
      <c r="BM166" s="163" t="s">
        <v>521</v>
      </c>
    </row>
    <row r="167" spans="1:65" s="2" customFormat="1" ht="16.5" customHeight="1">
      <c r="A167" s="33"/>
      <c r="B167" s="150"/>
      <c r="C167" s="151" t="s">
        <v>341</v>
      </c>
      <c r="D167" s="151" t="s">
        <v>161</v>
      </c>
      <c r="E167" s="152" t="s">
        <v>2993</v>
      </c>
      <c r="F167" s="153" t="s">
        <v>2994</v>
      </c>
      <c r="G167" s="154" t="s">
        <v>2984</v>
      </c>
      <c r="H167" s="155">
        <v>5</v>
      </c>
      <c r="I167" s="156"/>
      <c r="J167" s="157">
        <f t="shared" si="10"/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8" t="s">
        <v>83</v>
      </c>
      <c r="BK167" s="164">
        <f t="shared" si="19"/>
        <v>0</v>
      </c>
      <c r="BL167" s="18" t="s">
        <v>165</v>
      </c>
      <c r="BM167" s="163" t="s">
        <v>529</v>
      </c>
    </row>
    <row r="168" spans="1:65" s="2" customFormat="1" ht="16.5" customHeight="1">
      <c r="A168" s="33"/>
      <c r="B168" s="150"/>
      <c r="C168" s="151" t="s">
        <v>347</v>
      </c>
      <c r="D168" s="151" t="s">
        <v>161</v>
      </c>
      <c r="E168" s="152" t="s">
        <v>2995</v>
      </c>
      <c r="F168" s="153" t="s">
        <v>2996</v>
      </c>
      <c r="G168" s="154" t="s">
        <v>325</v>
      </c>
      <c r="H168" s="155">
        <v>50</v>
      </c>
      <c r="I168" s="156"/>
      <c r="J168" s="157">
        <f t="shared" si="1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83</v>
      </c>
      <c r="AY168" s="18" t="s">
        <v>159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83</v>
      </c>
      <c r="BK168" s="164">
        <f t="shared" si="19"/>
        <v>0</v>
      </c>
      <c r="BL168" s="18" t="s">
        <v>165</v>
      </c>
      <c r="BM168" s="163" t="s">
        <v>852</v>
      </c>
    </row>
    <row r="169" spans="1:65" s="2" customFormat="1" ht="16.5" customHeight="1">
      <c r="A169" s="33"/>
      <c r="B169" s="150"/>
      <c r="C169" s="151" t="s">
        <v>352</v>
      </c>
      <c r="D169" s="151" t="s">
        <v>161</v>
      </c>
      <c r="E169" s="152" t="s">
        <v>2997</v>
      </c>
      <c r="F169" s="153" t="s">
        <v>2998</v>
      </c>
      <c r="G169" s="154" t="s">
        <v>325</v>
      </c>
      <c r="H169" s="155">
        <v>50</v>
      </c>
      <c r="I169" s="156"/>
      <c r="J169" s="157">
        <f t="shared" si="1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11"/>
        <v>0</v>
      </c>
      <c r="Q169" s="161">
        <v>0</v>
      </c>
      <c r="R169" s="161">
        <f t="shared" si="12"/>
        <v>0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83</v>
      </c>
      <c r="BK169" s="164">
        <f t="shared" si="19"/>
        <v>0</v>
      </c>
      <c r="BL169" s="18" t="s">
        <v>165</v>
      </c>
      <c r="BM169" s="163" t="s">
        <v>864</v>
      </c>
    </row>
    <row r="170" spans="1:65" s="2" customFormat="1" ht="16.5" customHeight="1">
      <c r="A170" s="33"/>
      <c r="B170" s="150"/>
      <c r="C170" s="151" t="s">
        <v>359</v>
      </c>
      <c r="D170" s="151" t="s">
        <v>161</v>
      </c>
      <c r="E170" s="152" t="s">
        <v>2999</v>
      </c>
      <c r="F170" s="153" t="s">
        <v>3000</v>
      </c>
      <c r="G170" s="154" t="s">
        <v>190</v>
      </c>
      <c r="H170" s="155">
        <v>50</v>
      </c>
      <c r="I170" s="156"/>
      <c r="J170" s="157">
        <f t="shared" si="1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11"/>
        <v>0</v>
      </c>
      <c r="Q170" s="161">
        <v>0</v>
      </c>
      <c r="R170" s="161">
        <f t="shared" si="12"/>
        <v>0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165</v>
      </c>
      <c r="AT170" s="163" t="s">
        <v>161</v>
      </c>
      <c r="AU170" s="163" t="s">
        <v>83</v>
      </c>
      <c r="AY170" s="18" t="s">
        <v>159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83</v>
      </c>
      <c r="BK170" s="164">
        <f t="shared" si="19"/>
        <v>0</v>
      </c>
      <c r="BL170" s="18" t="s">
        <v>165</v>
      </c>
      <c r="BM170" s="163" t="s">
        <v>874</v>
      </c>
    </row>
    <row r="171" spans="1:47" s="2" customFormat="1" ht="19.5">
      <c r="A171" s="33"/>
      <c r="B171" s="34"/>
      <c r="C171" s="33"/>
      <c r="D171" s="166" t="s">
        <v>447</v>
      </c>
      <c r="E171" s="33"/>
      <c r="F171" s="182" t="s">
        <v>3001</v>
      </c>
      <c r="G171" s="33"/>
      <c r="H171" s="33"/>
      <c r="I171" s="183"/>
      <c r="J171" s="33"/>
      <c r="K171" s="33"/>
      <c r="L171" s="34"/>
      <c r="M171" s="184"/>
      <c r="N171" s="185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447</v>
      </c>
      <c r="AU171" s="18" t="s">
        <v>83</v>
      </c>
    </row>
    <row r="172" spans="1:65" s="2" customFormat="1" ht="16.5" customHeight="1">
      <c r="A172" s="33"/>
      <c r="B172" s="150"/>
      <c r="C172" s="151" t="s">
        <v>368</v>
      </c>
      <c r="D172" s="151" t="s">
        <v>161</v>
      </c>
      <c r="E172" s="152" t="s">
        <v>3002</v>
      </c>
      <c r="F172" s="153" t="s">
        <v>3003</v>
      </c>
      <c r="G172" s="154" t="s">
        <v>2493</v>
      </c>
      <c r="H172" s="155">
        <v>6</v>
      </c>
      <c r="I172" s="156"/>
      <c r="J172" s="157">
        <f>ROUND(I172*H172,2)</f>
        <v>0</v>
      </c>
      <c r="K172" s="158"/>
      <c r="L172" s="34"/>
      <c r="M172" s="159" t="s">
        <v>1</v>
      </c>
      <c r="N172" s="160" t="s">
        <v>41</v>
      </c>
      <c r="O172" s="59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165</v>
      </c>
      <c r="AT172" s="163" t="s">
        <v>161</v>
      </c>
      <c r="AU172" s="163" t="s">
        <v>83</v>
      </c>
      <c r="AY172" s="18" t="s">
        <v>159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83</v>
      </c>
      <c r="BK172" s="164">
        <f>ROUND(I172*H172,2)</f>
        <v>0</v>
      </c>
      <c r="BL172" s="18" t="s">
        <v>165</v>
      </c>
      <c r="BM172" s="163" t="s">
        <v>883</v>
      </c>
    </row>
    <row r="173" spans="1:65" s="2" customFormat="1" ht="37.9" customHeight="1">
      <c r="A173" s="33"/>
      <c r="B173" s="150"/>
      <c r="C173" s="151" t="s">
        <v>373</v>
      </c>
      <c r="D173" s="151" t="s">
        <v>161</v>
      </c>
      <c r="E173" s="152" t="s">
        <v>3004</v>
      </c>
      <c r="F173" s="153" t="s">
        <v>3005</v>
      </c>
      <c r="G173" s="154" t="s">
        <v>164</v>
      </c>
      <c r="H173" s="155">
        <v>245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83</v>
      </c>
      <c r="AY173" s="18" t="s">
        <v>159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8" t="s">
        <v>83</v>
      </c>
      <c r="BK173" s="164">
        <f>ROUND(I173*H173,2)</f>
        <v>0</v>
      </c>
      <c r="BL173" s="18" t="s">
        <v>165</v>
      </c>
      <c r="BM173" s="163" t="s">
        <v>894</v>
      </c>
    </row>
    <row r="174" spans="1:65" s="2" customFormat="1" ht="37.9" customHeight="1">
      <c r="A174" s="33"/>
      <c r="B174" s="150"/>
      <c r="C174" s="151" t="s">
        <v>379</v>
      </c>
      <c r="D174" s="151" t="s">
        <v>161</v>
      </c>
      <c r="E174" s="152" t="s">
        <v>3006</v>
      </c>
      <c r="F174" s="153" t="s">
        <v>3007</v>
      </c>
      <c r="G174" s="154" t="s">
        <v>164</v>
      </c>
      <c r="H174" s="155">
        <v>100</v>
      </c>
      <c r="I174" s="156"/>
      <c r="J174" s="157">
        <f>ROUND(I174*H174,2)</f>
        <v>0</v>
      </c>
      <c r="K174" s="158"/>
      <c r="L174" s="34"/>
      <c r="M174" s="159" t="s">
        <v>1</v>
      </c>
      <c r="N174" s="160" t="s">
        <v>41</v>
      </c>
      <c r="O174" s="59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165</v>
      </c>
      <c r="AT174" s="163" t="s">
        <v>161</v>
      </c>
      <c r="AU174" s="163" t="s">
        <v>83</v>
      </c>
      <c r="AY174" s="18" t="s">
        <v>159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18" t="s">
        <v>83</v>
      </c>
      <c r="BK174" s="164">
        <f>ROUND(I174*H174,2)</f>
        <v>0</v>
      </c>
      <c r="BL174" s="18" t="s">
        <v>165</v>
      </c>
      <c r="BM174" s="163" t="s">
        <v>903</v>
      </c>
    </row>
    <row r="175" spans="2:63" s="12" customFormat="1" ht="25.9" customHeight="1">
      <c r="B175" s="137"/>
      <c r="D175" s="138" t="s">
        <v>75</v>
      </c>
      <c r="E175" s="139" t="s">
        <v>3008</v>
      </c>
      <c r="F175" s="139" t="s">
        <v>3009</v>
      </c>
      <c r="I175" s="140"/>
      <c r="J175" s="141">
        <f>BK175</f>
        <v>0</v>
      </c>
      <c r="L175" s="137"/>
      <c r="M175" s="142"/>
      <c r="N175" s="143"/>
      <c r="O175" s="143"/>
      <c r="P175" s="144">
        <f>SUM(P176:P205)</f>
        <v>0</v>
      </c>
      <c r="Q175" s="143"/>
      <c r="R175" s="144">
        <f>SUM(R176:R205)</f>
        <v>0</v>
      </c>
      <c r="S175" s="143"/>
      <c r="T175" s="145">
        <f>SUM(T176:T205)</f>
        <v>0</v>
      </c>
      <c r="AR175" s="138" t="s">
        <v>83</v>
      </c>
      <c r="AT175" s="146" t="s">
        <v>75</v>
      </c>
      <c r="AU175" s="146" t="s">
        <v>76</v>
      </c>
      <c r="AY175" s="138" t="s">
        <v>159</v>
      </c>
      <c r="BK175" s="147">
        <f>SUM(BK176:BK205)</f>
        <v>0</v>
      </c>
    </row>
    <row r="176" spans="1:65" s="2" customFormat="1" ht="37.9" customHeight="1">
      <c r="A176" s="33"/>
      <c r="B176" s="150"/>
      <c r="C176" s="151" t="s">
        <v>386</v>
      </c>
      <c r="D176" s="151" t="s">
        <v>161</v>
      </c>
      <c r="E176" s="152" t="s">
        <v>3010</v>
      </c>
      <c r="F176" s="153" t="s">
        <v>3011</v>
      </c>
      <c r="G176" s="154" t="s">
        <v>2922</v>
      </c>
      <c r="H176" s="155">
        <v>1</v>
      </c>
      <c r="I176" s="156"/>
      <c r="J176" s="157">
        <f>ROUND(I176*H176,2)</f>
        <v>0</v>
      </c>
      <c r="K176" s="158"/>
      <c r="L176" s="34"/>
      <c r="M176" s="159" t="s">
        <v>1</v>
      </c>
      <c r="N176" s="160" t="s">
        <v>41</v>
      </c>
      <c r="O176" s="59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165</v>
      </c>
      <c r="AT176" s="163" t="s">
        <v>161</v>
      </c>
      <c r="AU176" s="163" t="s">
        <v>83</v>
      </c>
      <c r="AY176" s="18" t="s">
        <v>159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18" t="s">
        <v>83</v>
      </c>
      <c r="BK176" s="164">
        <f>ROUND(I176*H176,2)</f>
        <v>0</v>
      </c>
      <c r="BL176" s="18" t="s">
        <v>165</v>
      </c>
      <c r="BM176" s="163" t="s">
        <v>922</v>
      </c>
    </row>
    <row r="177" spans="1:47" s="2" customFormat="1" ht="97.5">
      <c r="A177" s="33"/>
      <c r="B177" s="34"/>
      <c r="C177" s="33"/>
      <c r="D177" s="166" t="s">
        <v>447</v>
      </c>
      <c r="E177" s="33"/>
      <c r="F177" s="182" t="s">
        <v>3012</v>
      </c>
      <c r="G177" s="33"/>
      <c r="H177" s="33"/>
      <c r="I177" s="183"/>
      <c r="J177" s="33"/>
      <c r="K177" s="33"/>
      <c r="L177" s="34"/>
      <c r="M177" s="184"/>
      <c r="N177" s="185"/>
      <c r="O177" s="59"/>
      <c r="P177" s="59"/>
      <c r="Q177" s="59"/>
      <c r="R177" s="59"/>
      <c r="S177" s="59"/>
      <c r="T177" s="60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447</v>
      </c>
      <c r="AU177" s="18" t="s">
        <v>83</v>
      </c>
    </row>
    <row r="178" spans="1:65" s="2" customFormat="1" ht="16.5" customHeight="1">
      <c r="A178" s="33"/>
      <c r="B178" s="150"/>
      <c r="C178" s="151" t="s">
        <v>393</v>
      </c>
      <c r="D178" s="151" t="s">
        <v>161</v>
      </c>
      <c r="E178" s="152" t="s">
        <v>3013</v>
      </c>
      <c r="F178" s="153" t="s">
        <v>3014</v>
      </c>
      <c r="G178" s="154" t="s">
        <v>2922</v>
      </c>
      <c r="H178" s="155">
        <v>1</v>
      </c>
      <c r="I178" s="156"/>
      <c r="J178" s="157">
        <f aca="true" t="shared" si="20" ref="J178:J202">ROUND(I178*H178,2)</f>
        <v>0</v>
      </c>
      <c r="K178" s="158"/>
      <c r="L178" s="34"/>
      <c r="M178" s="159" t="s">
        <v>1</v>
      </c>
      <c r="N178" s="160" t="s">
        <v>41</v>
      </c>
      <c r="O178" s="59"/>
      <c r="P178" s="161">
        <f aca="true" t="shared" si="21" ref="P178:P202">O178*H178</f>
        <v>0</v>
      </c>
      <c r="Q178" s="161">
        <v>0</v>
      </c>
      <c r="R178" s="161">
        <f aca="true" t="shared" si="22" ref="R178:R202">Q178*H178</f>
        <v>0</v>
      </c>
      <c r="S178" s="161">
        <v>0</v>
      </c>
      <c r="T178" s="162">
        <f aca="true" t="shared" si="23" ref="T178:T202"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165</v>
      </c>
      <c r="AT178" s="163" t="s">
        <v>161</v>
      </c>
      <c r="AU178" s="163" t="s">
        <v>83</v>
      </c>
      <c r="AY178" s="18" t="s">
        <v>159</v>
      </c>
      <c r="BE178" s="164">
        <f aca="true" t="shared" si="24" ref="BE178:BE202">IF(N178="základní",J178,0)</f>
        <v>0</v>
      </c>
      <c r="BF178" s="164">
        <f aca="true" t="shared" si="25" ref="BF178:BF202">IF(N178="snížená",J178,0)</f>
        <v>0</v>
      </c>
      <c r="BG178" s="164">
        <f aca="true" t="shared" si="26" ref="BG178:BG202">IF(N178="zákl. přenesená",J178,0)</f>
        <v>0</v>
      </c>
      <c r="BH178" s="164">
        <f aca="true" t="shared" si="27" ref="BH178:BH202">IF(N178="sníž. přenesená",J178,0)</f>
        <v>0</v>
      </c>
      <c r="BI178" s="164">
        <f aca="true" t="shared" si="28" ref="BI178:BI202">IF(N178="nulová",J178,0)</f>
        <v>0</v>
      </c>
      <c r="BJ178" s="18" t="s">
        <v>83</v>
      </c>
      <c r="BK178" s="164">
        <f aca="true" t="shared" si="29" ref="BK178:BK202">ROUND(I178*H178,2)</f>
        <v>0</v>
      </c>
      <c r="BL178" s="18" t="s">
        <v>165</v>
      </c>
      <c r="BM178" s="163" t="s">
        <v>938</v>
      </c>
    </row>
    <row r="179" spans="1:65" s="2" customFormat="1" ht="24.2" customHeight="1">
      <c r="A179" s="33"/>
      <c r="B179" s="150"/>
      <c r="C179" s="151" t="s">
        <v>398</v>
      </c>
      <c r="D179" s="151" t="s">
        <v>161</v>
      </c>
      <c r="E179" s="152" t="s">
        <v>3015</v>
      </c>
      <c r="F179" s="153" t="s">
        <v>3016</v>
      </c>
      <c r="G179" s="154" t="s">
        <v>325</v>
      </c>
      <c r="H179" s="155">
        <v>1</v>
      </c>
      <c r="I179" s="156"/>
      <c r="J179" s="157">
        <f t="shared" si="20"/>
        <v>0</v>
      </c>
      <c r="K179" s="158"/>
      <c r="L179" s="34"/>
      <c r="M179" s="159" t="s">
        <v>1</v>
      </c>
      <c r="N179" s="160" t="s">
        <v>41</v>
      </c>
      <c r="O179" s="59"/>
      <c r="P179" s="161">
        <f t="shared" si="21"/>
        <v>0</v>
      </c>
      <c r="Q179" s="161">
        <v>0</v>
      </c>
      <c r="R179" s="161">
        <f t="shared" si="22"/>
        <v>0</v>
      </c>
      <c r="S179" s="161">
        <v>0</v>
      </c>
      <c r="T179" s="162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165</v>
      </c>
      <c r="AT179" s="163" t="s">
        <v>161</v>
      </c>
      <c r="AU179" s="163" t="s">
        <v>83</v>
      </c>
      <c r="AY179" s="18" t="s">
        <v>159</v>
      </c>
      <c r="BE179" s="164">
        <f t="shared" si="24"/>
        <v>0</v>
      </c>
      <c r="BF179" s="164">
        <f t="shared" si="25"/>
        <v>0</v>
      </c>
      <c r="BG179" s="164">
        <f t="shared" si="26"/>
        <v>0</v>
      </c>
      <c r="BH179" s="164">
        <f t="shared" si="27"/>
        <v>0</v>
      </c>
      <c r="BI179" s="164">
        <f t="shared" si="28"/>
        <v>0</v>
      </c>
      <c r="BJ179" s="18" t="s">
        <v>83</v>
      </c>
      <c r="BK179" s="164">
        <f t="shared" si="29"/>
        <v>0</v>
      </c>
      <c r="BL179" s="18" t="s">
        <v>165</v>
      </c>
      <c r="BM179" s="163" t="s">
        <v>961</v>
      </c>
    </row>
    <row r="180" spans="1:65" s="2" customFormat="1" ht="24.2" customHeight="1">
      <c r="A180" s="33"/>
      <c r="B180" s="150"/>
      <c r="C180" s="151" t="s">
        <v>402</v>
      </c>
      <c r="D180" s="151" t="s">
        <v>161</v>
      </c>
      <c r="E180" s="152" t="s">
        <v>3017</v>
      </c>
      <c r="F180" s="153" t="s">
        <v>2929</v>
      </c>
      <c r="G180" s="154" t="s">
        <v>325</v>
      </c>
      <c r="H180" s="155">
        <v>1</v>
      </c>
      <c r="I180" s="156"/>
      <c r="J180" s="157">
        <f t="shared" si="20"/>
        <v>0</v>
      </c>
      <c r="K180" s="158"/>
      <c r="L180" s="34"/>
      <c r="M180" s="159" t="s">
        <v>1</v>
      </c>
      <c r="N180" s="160" t="s">
        <v>41</v>
      </c>
      <c r="O180" s="59"/>
      <c r="P180" s="161">
        <f t="shared" si="21"/>
        <v>0</v>
      </c>
      <c r="Q180" s="161">
        <v>0</v>
      </c>
      <c r="R180" s="161">
        <f t="shared" si="22"/>
        <v>0</v>
      </c>
      <c r="S180" s="161">
        <v>0</v>
      </c>
      <c r="T180" s="162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165</v>
      </c>
      <c r="AT180" s="163" t="s">
        <v>161</v>
      </c>
      <c r="AU180" s="163" t="s">
        <v>83</v>
      </c>
      <c r="AY180" s="18" t="s">
        <v>159</v>
      </c>
      <c r="BE180" s="164">
        <f t="shared" si="24"/>
        <v>0</v>
      </c>
      <c r="BF180" s="164">
        <f t="shared" si="25"/>
        <v>0</v>
      </c>
      <c r="BG180" s="164">
        <f t="shared" si="26"/>
        <v>0</v>
      </c>
      <c r="BH180" s="164">
        <f t="shared" si="27"/>
        <v>0</v>
      </c>
      <c r="BI180" s="164">
        <f t="shared" si="28"/>
        <v>0</v>
      </c>
      <c r="BJ180" s="18" t="s">
        <v>83</v>
      </c>
      <c r="BK180" s="164">
        <f t="shared" si="29"/>
        <v>0</v>
      </c>
      <c r="BL180" s="18" t="s">
        <v>165</v>
      </c>
      <c r="BM180" s="163" t="s">
        <v>976</v>
      </c>
    </row>
    <row r="181" spans="1:65" s="2" customFormat="1" ht="24.2" customHeight="1">
      <c r="A181" s="33"/>
      <c r="B181" s="150"/>
      <c r="C181" s="151" t="s">
        <v>407</v>
      </c>
      <c r="D181" s="151" t="s">
        <v>161</v>
      </c>
      <c r="E181" s="152" t="s">
        <v>3018</v>
      </c>
      <c r="F181" s="153" t="s">
        <v>2931</v>
      </c>
      <c r="G181" s="154" t="s">
        <v>214</v>
      </c>
      <c r="H181" s="155">
        <v>1</v>
      </c>
      <c r="I181" s="156"/>
      <c r="J181" s="157">
        <f t="shared" si="20"/>
        <v>0</v>
      </c>
      <c r="K181" s="158"/>
      <c r="L181" s="34"/>
      <c r="M181" s="159" t="s">
        <v>1</v>
      </c>
      <c r="N181" s="160" t="s">
        <v>41</v>
      </c>
      <c r="O181" s="59"/>
      <c r="P181" s="161">
        <f t="shared" si="21"/>
        <v>0</v>
      </c>
      <c r="Q181" s="161">
        <v>0</v>
      </c>
      <c r="R181" s="161">
        <f t="shared" si="22"/>
        <v>0</v>
      </c>
      <c r="S181" s="161">
        <v>0</v>
      </c>
      <c r="T181" s="162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165</v>
      </c>
      <c r="AT181" s="163" t="s">
        <v>161</v>
      </c>
      <c r="AU181" s="163" t="s">
        <v>83</v>
      </c>
      <c r="AY181" s="18" t="s">
        <v>159</v>
      </c>
      <c r="BE181" s="164">
        <f t="shared" si="24"/>
        <v>0</v>
      </c>
      <c r="BF181" s="164">
        <f t="shared" si="25"/>
        <v>0</v>
      </c>
      <c r="BG181" s="164">
        <f t="shared" si="26"/>
        <v>0</v>
      </c>
      <c r="BH181" s="164">
        <f t="shared" si="27"/>
        <v>0</v>
      </c>
      <c r="BI181" s="164">
        <f t="shared" si="28"/>
        <v>0</v>
      </c>
      <c r="BJ181" s="18" t="s">
        <v>83</v>
      </c>
      <c r="BK181" s="164">
        <f t="shared" si="29"/>
        <v>0</v>
      </c>
      <c r="BL181" s="18" t="s">
        <v>165</v>
      </c>
      <c r="BM181" s="163" t="s">
        <v>995</v>
      </c>
    </row>
    <row r="182" spans="1:65" s="2" customFormat="1" ht="37.9" customHeight="1">
      <c r="A182" s="33"/>
      <c r="B182" s="150"/>
      <c r="C182" s="151" t="s">
        <v>415</v>
      </c>
      <c r="D182" s="151" t="s">
        <v>161</v>
      </c>
      <c r="E182" s="152" t="s">
        <v>3019</v>
      </c>
      <c r="F182" s="153" t="s">
        <v>3020</v>
      </c>
      <c r="G182" s="154" t="s">
        <v>214</v>
      </c>
      <c r="H182" s="155">
        <v>3</v>
      </c>
      <c r="I182" s="156"/>
      <c r="J182" s="157">
        <f t="shared" si="20"/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si="21"/>
        <v>0</v>
      </c>
      <c r="Q182" s="161">
        <v>0</v>
      </c>
      <c r="R182" s="161">
        <f t="shared" si="22"/>
        <v>0</v>
      </c>
      <c r="S182" s="161">
        <v>0</v>
      </c>
      <c r="T182" s="162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165</v>
      </c>
      <c r="AT182" s="163" t="s">
        <v>161</v>
      </c>
      <c r="AU182" s="163" t="s">
        <v>83</v>
      </c>
      <c r="AY182" s="18" t="s">
        <v>159</v>
      </c>
      <c r="BE182" s="164">
        <f t="shared" si="24"/>
        <v>0</v>
      </c>
      <c r="BF182" s="164">
        <f t="shared" si="25"/>
        <v>0</v>
      </c>
      <c r="BG182" s="164">
        <f t="shared" si="26"/>
        <v>0</v>
      </c>
      <c r="BH182" s="164">
        <f t="shared" si="27"/>
        <v>0</v>
      </c>
      <c r="BI182" s="164">
        <f t="shared" si="28"/>
        <v>0</v>
      </c>
      <c r="BJ182" s="18" t="s">
        <v>83</v>
      </c>
      <c r="BK182" s="164">
        <f t="shared" si="29"/>
        <v>0</v>
      </c>
      <c r="BL182" s="18" t="s">
        <v>165</v>
      </c>
      <c r="BM182" s="163" t="s">
        <v>1004</v>
      </c>
    </row>
    <row r="183" spans="1:65" s="2" customFormat="1" ht="16.5" customHeight="1">
      <c r="A183" s="33"/>
      <c r="B183" s="150"/>
      <c r="C183" s="151" t="s">
        <v>419</v>
      </c>
      <c r="D183" s="151" t="s">
        <v>161</v>
      </c>
      <c r="E183" s="152" t="s">
        <v>3021</v>
      </c>
      <c r="F183" s="153" t="s">
        <v>3022</v>
      </c>
      <c r="G183" s="154" t="s">
        <v>325</v>
      </c>
      <c r="H183" s="155">
        <v>2</v>
      </c>
      <c r="I183" s="156"/>
      <c r="J183" s="157">
        <f t="shared" si="20"/>
        <v>0</v>
      </c>
      <c r="K183" s="158"/>
      <c r="L183" s="34"/>
      <c r="M183" s="159" t="s">
        <v>1</v>
      </c>
      <c r="N183" s="160" t="s">
        <v>41</v>
      </c>
      <c r="O183" s="59"/>
      <c r="P183" s="161">
        <f t="shared" si="21"/>
        <v>0</v>
      </c>
      <c r="Q183" s="161">
        <v>0</v>
      </c>
      <c r="R183" s="161">
        <f t="shared" si="22"/>
        <v>0</v>
      </c>
      <c r="S183" s="161">
        <v>0</v>
      </c>
      <c r="T183" s="162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165</v>
      </c>
      <c r="AT183" s="163" t="s">
        <v>161</v>
      </c>
      <c r="AU183" s="163" t="s">
        <v>83</v>
      </c>
      <c r="AY183" s="18" t="s">
        <v>159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18" t="s">
        <v>83</v>
      </c>
      <c r="BK183" s="164">
        <f t="shared" si="29"/>
        <v>0</v>
      </c>
      <c r="BL183" s="18" t="s">
        <v>165</v>
      </c>
      <c r="BM183" s="163" t="s">
        <v>1013</v>
      </c>
    </row>
    <row r="184" spans="1:65" s="2" customFormat="1" ht="16.5" customHeight="1">
      <c r="A184" s="33"/>
      <c r="B184" s="150"/>
      <c r="C184" s="151" t="s">
        <v>421</v>
      </c>
      <c r="D184" s="151" t="s">
        <v>161</v>
      </c>
      <c r="E184" s="152" t="s">
        <v>3023</v>
      </c>
      <c r="F184" s="153" t="s">
        <v>3024</v>
      </c>
      <c r="G184" s="154" t="s">
        <v>2922</v>
      </c>
      <c r="H184" s="155">
        <v>3</v>
      </c>
      <c r="I184" s="156"/>
      <c r="J184" s="157">
        <f t="shared" si="2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21"/>
        <v>0</v>
      </c>
      <c r="Q184" s="161">
        <v>0</v>
      </c>
      <c r="R184" s="161">
        <f t="shared" si="22"/>
        <v>0</v>
      </c>
      <c r="S184" s="161">
        <v>0</v>
      </c>
      <c r="T184" s="162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165</v>
      </c>
      <c r="AT184" s="163" t="s">
        <v>161</v>
      </c>
      <c r="AU184" s="163" t="s">
        <v>83</v>
      </c>
      <c r="AY184" s="18" t="s">
        <v>159</v>
      </c>
      <c r="BE184" s="164">
        <f t="shared" si="24"/>
        <v>0</v>
      </c>
      <c r="BF184" s="164">
        <f t="shared" si="25"/>
        <v>0</v>
      </c>
      <c r="BG184" s="164">
        <f t="shared" si="26"/>
        <v>0</v>
      </c>
      <c r="BH184" s="164">
        <f t="shared" si="27"/>
        <v>0</v>
      </c>
      <c r="BI184" s="164">
        <f t="shared" si="28"/>
        <v>0</v>
      </c>
      <c r="BJ184" s="18" t="s">
        <v>83</v>
      </c>
      <c r="BK184" s="164">
        <f t="shared" si="29"/>
        <v>0</v>
      </c>
      <c r="BL184" s="18" t="s">
        <v>165</v>
      </c>
      <c r="BM184" s="163" t="s">
        <v>1032</v>
      </c>
    </row>
    <row r="185" spans="1:65" s="2" customFormat="1" ht="16.5" customHeight="1">
      <c r="A185" s="33"/>
      <c r="B185" s="150"/>
      <c r="C185" s="151" t="s">
        <v>425</v>
      </c>
      <c r="D185" s="151" t="s">
        <v>161</v>
      </c>
      <c r="E185" s="152" t="s">
        <v>3025</v>
      </c>
      <c r="F185" s="153" t="s">
        <v>3026</v>
      </c>
      <c r="G185" s="154" t="s">
        <v>2922</v>
      </c>
      <c r="H185" s="155">
        <v>1</v>
      </c>
      <c r="I185" s="156"/>
      <c r="J185" s="157">
        <f t="shared" si="2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21"/>
        <v>0</v>
      </c>
      <c r="Q185" s="161">
        <v>0</v>
      </c>
      <c r="R185" s="161">
        <f t="shared" si="22"/>
        <v>0</v>
      </c>
      <c r="S185" s="161">
        <v>0</v>
      </c>
      <c r="T185" s="162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165</v>
      </c>
      <c r="AT185" s="163" t="s">
        <v>161</v>
      </c>
      <c r="AU185" s="163" t="s">
        <v>83</v>
      </c>
      <c r="AY185" s="18" t="s">
        <v>159</v>
      </c>
      <c r="BE185" s="164">
        <f t="shared" si="24"/>
        <v>0</v>
      </c>
      <c r="BF185" s="164">
        <f t="shared" si="25"/>
        <v>0</v>
      </c>
      <c r="BG185" s="164">
        <f t="shared" si="26"/>
        <v>0</v>
      </c>
      <c r="BH185" s="164">
        <f t="shared" si="27"/>
        <v>0</v>
      </c>
      <c r="BI185" s="164">
        <f t="shared" si="28"/>
        <v>0</v>
      </c>
      <c r="BJ185" s="18" t="s">
        <v>83</v>
      </c>
      <c r="BK185" s="164">
        <f t="shared" si="29"/>
        <v>0</v>
      </c>
      <c r="BL185" s="18" t="s">
        <v>165</v>
      </c>
      <c r="BM185" s="163" t="s">
        <v>1047</v>
      </c>
    </row>
    <row r="186" spans="1:65" s="2" customFormat="1" ht="16.5" customHeight="1">
      <c r="A186" s="33"/>
      <c r="B186" s="150"/>
      <c r="C186" s="151" t="s">
        <v>430</v>
      </c>
      <c r="D186" s="151" t="s">
        <v>161</v>
      </c>
      <c r="E186" s="152" t="s">
        <v>3027</v>
      </c>
      <c r="F186" s="153" t="s">
        <v>3028</v>
      </c>
      <c r="G186" s="154" t="s">
        <v>2922</v>
      </c>
      <c r="H186" s="155">
        <v>4</v>
      </c>
      <c r="I186" s="156"/>
      <c r="J186" s="157">
        <f t="shared" si="2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21"/>
        <v>0</v>
      </c>
      <c r="Q186" s="161">
        <v>0</v>
      </c>
      <c r="R186" s="161">
        <f t="shared" si="22"/>
        <v>0</v>
      </c>
      <c r="S186" s="161">
        <v>0</v>
      </c>
      <c r="T186" s="162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165</v>
      </c>
      <c r="AT186" s="163" t="s">
        <v>161</v>
      </c>
      <c r="AU186" s="163" t="s">
        <v>83</v>
      </c>
      <c r="AY186" s="18" t="s">
        <v>159</v>
      </c>
      <c r="BE186" s="164">
        <f t="shared" si="24"/>
        <v>0</v>
      </c>
      <c r="BF186" s="164">
        <f t="shared" si="25"/>
        <v>0</v>
      </c>
      <c r="BG186" s="164">
        <f t="shared" si="26"/>
        <v>0</v>
      </c>
      <c r="BH186" s="164">
        <f t="shared" si="27"/>
        <v>0</v>
      </c>
      <c r="BI186" s="164">
        <f t="shared" si="28"/>
        <v>0</v>
      </c>
      <c r="BJ186" s="18" t="s">
        <v>83</v>
      </c>
      <c r="BK186" s="164">
        <f t="shared" si="29"/>
        <v>0</v>
      </c>
      <c r="BL186" s="18" t="s">
        <v>165</v>
      </c>
      <c r="BM186" s="163" t="s">
        <v>1058</v>
      </c>
    </row>
    <row r="187" spans="1:65" s="2" customFormat="1" ht="21.75" customHeight="1">
      <c r="A187" s="33"/>
      <c r="B187" s="150"/>
      <c r="C187" s="151" t="s">
        <v>434</v>
      </c>
      <c r="D187" s="151" t="s">
        <v>161</v>
      </c>
      <c r="E187" s="152" t="s">
        <v>3029</v>
      </c>
      <c r="F187" s="153" t="s">
        <v>3030</v>
      </c>
      <c r="G187" s="154" t="s">
        <v>2922</v>
      </c>
      <c r="H187" s="155">
        <v>2</v>
      </c>
      <c r="I187" s="156"/>
      <c r="J187" s="157">
        <f t="shared" si="20"/>
        <v>0</v>
      </c>
      <c r="K187" s="158"/>
      <c r="L187" s="34"/>
      <c r="M187" s="159" t="s">
        <v>1</v>
      </c>
      <c r="N187" s="160" t="s">
        <v>41</v>
      </c>
      <c r="O187" s="59"/>
      <c r="P187" s="161">
        <f t="shared" si="21"/>
        <v>0</v>
      </c>
      <c r="Q187" s="161">
        <v>0</v>
      </c>
      <c r="R187" s="161">
        <f t="shared" si="22"/>
        <v>0</v>
      </c>
      <c r="S187" s="161">
        <v>0</v>
      </c>
      <c r="T187" s="162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165</v>
      </c>
      <c r="AT187" s="163" t="s">
        <v>161</v>
      </c>
      <c r="AU187" s="163" t="s">
        <v>83</v>
      </c>
      <c r="AY187" s="18" t="s">
        <v>159</v>
      </c>
      <c r="BE187" s="164">
        <f t="shared" si="24"/>
        <v>0</v>
      </c>
      <c r="BF187" s="164">
        <f t="shared" si="25"/>
        <v>0</v>
      </c>
      <c r="BG187" s="164">
        <f t="shared" si="26"/>
        <v>0</v>
      </c>
      <c r="BH187" s="164">
        <f t="shared" si="27"/>
        <v>0</v>
      </c>
      <c r="BI187" s="164">
        <f t="shared" si="28"/>
        <v>0</v>
      </c>
      <c r="BJ187" s="18" t="s">
        <v>83</v>
      </c>
      <c r="BK187" s="164">
        <f t="shared" si="29"/>
        <v>0</v>
      </c>
      <c r="BL187" s="18" t="s">
        <v>165</v>
      </c>
      <c r="BM187" s="163" t="s">
        <v>1068</v>
      </c>
    </row>
    <row r="188" spans="1:65" s="2" customFormat="1" ht="16.5" customHeight="1">
      <c r="A188" s="33"/>
      <c r="B188" s="150"/>
      <c r="C188" s="151" t="s">
        <v>436</v>
      </c>
      <c r="D188" s="151" t="s">
        <v>161</v>
      </c>
      <c r="E188" s="152" t="s">
        <v>3031</v>
      </c>
      <c r="F188" s="153" t="s">
        <v>3032</v>
      </c>
      <c r="G188" s="154" t="s">
        <v>325</v>
      </c>
      <c r="H188" s="155">
        <v>6</v>
      </c>
      <c r="I188" s="156"/>
      <c r="J188" s="157">
        <f t="shared" si="2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21"/>
        <v>0</v>
      </c>
      <c r="Q188" s="161">
        <v>0</v>
      </c>
      <c r="R188" s="161">
        <f t="shared" si="22"/>
        <v>0</v>
      </c>
      <c r="S188" s="161">
        <v>0</v>
      </c>
      <c r="T188" s="162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165</v>
      </c>
      <c r="AT188" s="163" t="s">
        <v>161</v>
      </c>
      <c r="AU188" s="163" t="s">
        <v>83</v>
      </c>
      <c r="AY188" s="18" t="s">
        <v>159</v>
      </c>
      <c r="BE188" s="164">
        <f t="shared" si="24"/>
        <v>0</v>
      </c>
      <c r="BF188" s="164">
        <f t="shared" si="25"/>
        <v>0</v>
      </c>
      <c r="BG188" s="164">
        <f t="shared" si="26"/>
        <v>0</v>
      </c>
      <c r="BH188" s="164">
        <f t="shared" si="27"/>
        <v>0</v>
      </c>
      <c r="BI188" s="164">
        <f t="shared" si="28"/>
        <v>0</v>
      </c>
      <c r="BJ188" s="18" t="s">
        <v>83</v>
      </c>
      <c r="BK188" s="164">
        <f t="shared" si="29"/>
        <v>0</v>
      </c>
      <c r="BL188" s="18" t="s">
        <v>165</v>
      </c>
      <c r="BM188" s="163" t="s">
        <v>1079</v>
      </c>
    </row>
    <row r="189" spans="1:65" s="2" customFormat="1" ht="16.5" customHeight="1">
      <c r="A189" s="33"/>
      <c r="B189" s="150"/>
      <c r="C189" s="151" t="s">
        <v>441</v>
      </c>
      <c r="D189" s="151" t="s">
        <v>161</v>
      </c>
      <c r="E189" s="152" t="s">
        <v>3033</v>
      </c>
      <c r="F189" s="153" t="s">
        <v>3034</v>
      </c>
      <c r="G189" s="154" t="s">
        <v>325</v>
      </c>
      <c r="H189" s="155">
        <v>5</v>
      </c>
      <c r="I189" s="156"/>
      <c r="J189" s="157">
        <f t="shared" si="20"/>
        <v>0</v>
      </c>
      <c r="K189" s="158"/>
      <c r="L189" s="34"/>
      <c r="M189" s="159" t="s">
        <v>1</v>
      </c>
      <c r="N189" s="160" t="s">
        <v>41</v>
      </c>
      <c r="O189" s="59"/>
      <c r="P189" s="161">
        <f t="shared" si="21"/>
        <v>0</v>
      </c>
      <c r="Q189" s="161">
        <v>0</v>
      </c>
      <c r="R189" s="161">
        <f t="shared" si="22"/>
        <v>0</v>
      </c>
      <c r="S189" s="161">
        <v>0</v>
      </c>
      <c r="T189" s="162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83</v>
      </c>
      <c r="AY189" s="18" t="s">
        <v>159</v>
      </c>
      <c r="BE189" s="164">
        <f t="shared" si="24"/>
        <v>0</v>
      </c>
      <c r="BF189" s="164">
        <f t="shared" si="25"/>
        <v>0</v>
      </c>
      <c r="BG189" s="164">
        <f t="shared" si="26"/>
        <v>0</v>
      </c>
      <c r="BH189" s="164">
        <f t="shared" si="27"/>
        <v>0</v>
      </c>
      <c r="BI189" s="164">
        <f t="shared" si="28"/>
        <v>0</v>
      </c>
      <c r="BJ189" s="18" t="s">
        <v>83</v>
      </c>
      <c r="BK189" s="164">
        <f t="shared" si="29"/>
        <v>0</v>
      </c>
      <c r="BL189" s="18" t="s">
        <v>165</v>
      </c>
      <c r="BM189" s="163" t="s">
        <v>1089</v>
      </c>
    </row>
    <row r="190" spans="1:65" s="2" customFormat="1" ht="16.5" customHeight="1">
      <c r="A190" s="33"/>
      <c r="B190" s="150"/>
      <c r="C190" s="151" t="s">
        <v>443</v>
      </c>
      <c r="D190" s="151" t="s">
        <v>161</v>
      </c>
      <c r="E190" s="152" t="s">
        <v>3035</v>
      </c>
      <c r="F190" s="153" t="s">
        <v>3036</v>
      </c>
      <c r="G190" s="154" t="s">
        <v>190</v>
      </c>
      <c r="H190" s="155">
        <v>24</v>
      </c>
      <c r="I190" s="156"/>
      <c r="J190" s="157">
        <f t="shared" si="20"/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si="21"/>
        <v>0</v>
      </c>
      <c r="Q190" s="161">
        <v>0</v>
      </c>
      <c r="R190" s="161">
        <f t="shared" si="22"/>
        <v>0</v>
      </c>
      <c r="S190" s="161">
        <v>0</v>
      </c>
      <c r="T190" s="162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165</v>
      </c>
      <c r="AT190" s="163" t="s">
        <v>161</v>
      </c>
      <c r="AU190" s="163" t="s">
        <v>83</v>
      </c>
      <c r="AY190" s="18" t="s">
        <v>159</v>
      </c>
      <c r="BE190" s="164">
        <f t="shared" si="24"/>
        <v>0</v>
      </c>
      <c r="BF190" s="164">
        <f t="shared" si="25"/>
        <v>0</v>
      </c>
      <c r="BG190" s="164">
        <f t="shared" si="26"/>
        <v>0</v>
      </c>
      <c r="BH190" s="164">
        <f t="shared" si="27"/>
        <v>0</v>
      </c>
      <c r="BI190" s="164">
        <f t="shared" si="28"/>
        <v>0</v>
      </c>
      <c r="BJ190" s="18" t="s">
        <v>83</v>
      </c>
      <c r="BK190" s="164">
        <f t="shared" si="29"/>
        <v>0</v>
      </c>
      <c r="BL190" s="18" t="s">
        <v>165</v>
      </c>
      <c r="BM190" s="163" t="s">
        <v>1099</v>
      </c>
    </row>
    <row r="191" spans="1:65" s="2" customFormat="1" ht="44.25" customHeight="1">
      <c r="A191" s="33"/>
      <c r="B191" s="150"/>
      <c r="C191" s="151" t="s">
        <v>449</v>
      </c>
      <c r="D191" s="151" t="s">
        <v>161</v>
      </c>
      <c r="E191" s="152" t="s">
        <v>3037</v>
      </c>
      <c r="F191" s="153" t="s">
        <v>3038</v>
      </c>
      <c r="G191" s="154" t="s">
        <v>325</v>
      </c>
      <c r="H191" s="155">
        <v>1</v>
      </c>
      <c r="I191" s="156"/>
      <c r="J191" s="157">
        <f t="shared" si="2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21"/>
        <v>0</v>
      </c>
      <c r="Q191" s="161">
        <v>0</v>
      </c>
      <c r="R191" s="161">
        <f t="shared" si="22"/>
        <v>0</v>
      </c>
      <c r="S191" s="161">
        <v>0</v>
      </c>
      <c r="T191" s="162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165</v>
      </c>
      <c r="AT191" s="163" t="s">
        <v>161</v>
      </c>
      <c r="AU191" s="163" t="s">
        <v>83</v>
      </c>
      <c r="AY191" s="18" t="s">
        <v>159</v>
      </c>
      <c r="BE191" s="164">
        <f t="shared" si="24"/>
        <v>0</v>
      </c>
      <c r="BF191" s="164">
        <f t="shared" si="25"/>
        <v>0</v>
      </c>
      <c r="BG191" s="164">
        <f t="shared" si="26"/>
        <v>0</v>
      </c>
      <c r="BH191" s="164">
        <f t="shared" si="27"/>
        <v>0</v>
      </c>
      <c r="BI191" s="164">
        <f t="shared" si="28"/>
        <v>0</v>
      </c>
      <c r="BJ191" s="18" t="s">
        <v>83</v>
      </c>
      <c r="BK191" s="164">
        <f t="shared" si="29"/>
        <v>0</v>
      </c>
      <c r="BL191" s="18" t="s">
        <v>165</v>
      </c>
      <c r="BM191" s="163" t="s">
        <v>1108</v>
      </c>
    </row>
    <row r="192" spans="1:65" s="2" customFormat="1" ht="44.25" customHeight="1">
      <c r="A192" s="33"/>
      <c r="B192" s="150"/>
      <c r="C192" s="151" t="s">
        <v>455</v>
      </c>
      <c r="D192" s="151" t="s">
        <v>161</v>
      </c>
      <c r="E192" s="152" t="s">
        <v>3039</v>
      </c>
      <c r="F192" s="153" t="s">
        <v>3040</v>
      </c>
      <c r="G192" s="154" t="s">
        <v>325</v>
      </c>
      <c r="H192" s="155">
        <v>1</v>
      </c>
      <c r="I192" s="156"/>
      <c r="J192" s="157">
        <f t="shared" si="20"/>
        <v>0</v>
      </c>
      <c r="K192" s="158"/>
      <c r="L192" s="34"/>
      <c r="M192" s="159" t="s">
        <v>1</v>
      </c>
      <c r="N192" s="160" t="s">
        <v>41</v>
      </c>
      <c r="O192" s="59"/>
      <c r="P192" s="161">
        <f t="shared" si="21"/>
        <v>0</v>
      </c>
      <c r="Q192" s="161">
        <v>0</v>
      </c>
      <c r="R192" s="161">
        <f t="shared" si="22"/>
        <v>0</v>
      </c>
      <c r="S192" s="161">
        <v>0</v>
      </c>
      <c r="T192" s="162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165</v>
      </c>
      <c r="AT192" s="163" t="s">
        <v>161</v>
      </c>
      <c r="AU192" s="163" t="s">
        <v>83</v>
      </c>
      <c r="AY192" s="18" t="s">
        <v>159</v>
      </c>
      <c r="BE192" s="164">
        <f t="shared" si="24"/>
        <v>0</v>
      </c>
      <c r="BF192" s="164">
        <f t="shared" si="25"/>
        <v>0</v>
      </c>
      <c r="BG192" s="164">
        <f t="shared" si="26"/>
        <v>0</v>
      </c>
      <c r="BH192" s="164">
        <f t="shared" si="27"/>
        <v>0</v>
      </c>
      <c r="BI192" s="164">
        <f t="shared" si="28"/>
        <v>0</v>
      </c>
      <c r="BJ192" s="18" t="s">
        <v>83</v>
      </c>
      <c r="BK192" s="164">
        <f t="shared" si="29"/>
        <v>0</v>
      </c>
      <c r="BL192" s="18" t="s">
        <v>165</v>
      </c>
      <c r="BM192" s="163" t="s">
        <v>1118</v>
      </c>
    </row>
    <row r="193" spans="1:65" s="2" customFormat="1" ht="24.2" customHeight="1">
      <c r="A193" s="33"/>
      <c r="B193" s="150"/>
      <c r="C193" s="151" t="s">
        <v>462</v>
      </c>
      <c r="D193" s="151" t="s">
        <v>161</v>
      </c>
      <c r="E193" s="152" t="s">
        <v>2989</v>
      </c>
      <c r="F193" s="153" t="s">
        <v>2990</v>
      </c>
      <c r="G193" s="154" t="s">
        <v>164</v>
      </c>
      <c r="H193" s="155">
        <v>130</v>
      </c>
      <c r="I193" s="156"/>
      <c r="J193" s="157">
        <f t="shared" si="20"/>
        <v>0</v>
      </c>
      <c r="K193" s="158"/>
      <c r="L193" s="34"/>
      <c r="M193" s="159" t="s">
        <v>1</v>
      </c>
      <c r="N193" s="160" t="s">
        <v>41</v>
      </c>
      <c r="O193" s="59"/>
      <c r="P193" s="161">
        <f t="shared" si="21"/>
        <v>0</v>
      </c>
      <c r="Q193" s="161">
        <v>0</v>
      </c>
      <c r="R193" s="161">
        <f t="shared" si="22"/>
        <v>0</v>
      </c>
      <c r="S193" s="161">
        <v>0</v>
      </c>
      <c r="T193" s="162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165</v>
      </c>
      <c r="AT193" s="163" t="s">
        <v>161</v>
      </c>
      <c r="AU193" s="163" t="s">
        <v>83</v>
      </c>
      <c r="AY193" s="18" t="s">
        <v>159</v>
      </c>
      <c r="BE193" s="164">
        <f t="shared" si="24"/>
        <v>0</v>
      </c>
      <c r="BF193" s="164">
        <f t="shared" si="25"/>
        <v>0</v>
      </c>
      <c r="BG193" s="164">
        <f t="shared" si="26"/>
        <v>0</v>
      </c>
      <c r="BH193" s="164">
        <f t="shared" si="27"/>
        <v>0</v>
      </c>
      <c r="BI193" s="164">
        <f t="shared" si="28"/>
        <v>0</v>
      </c>
      <c r="BJ193" s="18" t="s">
        <v>83</v>
      </c>
      <c r="BK193" s="164">
        <f t="shared" si="29"/>
        <v>0</v>
      </c>
      <c r="BL193" s="18" t="s">
        <v>165</v>
      </c>
      <c r="BM193" s="163" t="s">
        <v>1126</v>
      </c>
    </row>
    <row r="194" spans="1:65" s="2" customFormat="1" ht="24.2" customHeight="1">
      <c r="A194" s="33"/>
      <c r="B194" s="150"/>
      <c r="C194" s="151" t="s">
        <v>469</v>
      </c>
      <c r="D194" s="151" t="s">
        <v>161</v>
      </c>
      <c r="E194" s="152" t="s">
        <v>3041</v>
      </c>
      <c r="F194" s="153" t="s">
        <v>3042</v>
      </c>
      <c r="G194" s="154" t="s">
        <v>2984</v>
      </c>
      <c r="H194" s="155">
        <v>5</v>
      </c>
      <c r="I194" s="156"/>
      <c r="J194" s="157">
        <f t="shared" si="2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21"/>
        <v>0</v>
      </c>
      <c r="Q194" s="161">
        <v>0</v>
      </c>
      <c r="R194" s="161">
        <f t="shared" si="22"/>
        <v>0</v>
      </c>
      <c r="S194" s="161">
        <v>0</v>
      </c>
      <c r="T194" s="162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165</v>
      </c>
      <c r="AT194" s="163" t="s">
        <v>161</v>
      </c>
      <c r="AU194" s="163" t="s">
        <v>83</v>
      </c>
      <c r="AY194" s="18" t="s">
        <v>159</v>
      </c>
      <c r="BE194" s="164">
        <f t="shared" si="24"/>
        <v>0</v>
      </c>
      <c r="BF194" s="164">
        <f t="shared" si="25"/>
        <v>0</v>
      </c>
      <c r="BG194" s="164">
        <f t="shared" si="26"/>
        <v>0</v>
      </c>
      <c r="BH194" s="164">
        <f t="shared" si="27"/>
        <v>0</v>
      </c>
      <c r="BI194" s="164">
        <f t="shared" si="28"/>
        <v>0</v>
      </c>
      <c r="BJ194" s="18" t="s">
        <v>83</v>
      </c>
      <c r="BK194" s="164">
        <f t="shared" si="29"/>
        <v>0</v>
      </c>
      <c r="BL194" s="18" t="s">
        <v>165</v>
      </c>
      <c r="BM194" s="163" t="s">
        <v>1142</v>
      </c>
    </row>
    <row r="195" spans="1:65" s="2" customFormat="1" ht="24.2" customHeight="1">
      <c r="A195" s="33"/>
      <c r="B195" s="150"/>
      <c r="C195" s="151" t="s">
        <v>475</v>
      </c>
      <c r="D195" s="151" t="s">
        <v>161</v>
      </c>
      <c r="E195" s="152" t="s">
        <v>3043</v>
      </c>
      <c r="F195" s="153" t="s">
        <v>3044</v>
      </c>
      <c r="G195" s="154" t="s">
        <v>2984</v>
      </c>
      <c r="H195" s="155">
        <v>5</v>
      </c>
      <c r="I195" s="156"/>
      <c r="J195" s="157">
        <f t="shared" si="20"/>
        <v>0</v>
      </c>
      <c r="K195" s="158"/>
      <c r="L195" s="34"/>
      <c r="M195" s="159" t="s">
        <v>1</v>
      </c>
      <c r="N195" s="160" t="s">
        <v>41</v>
      </c>
      <c r="O195" s="59"/>
      <c r="P195" s="161">
        <f t="shared" si="21"/>
        <v>0</v>
      </c>
      <c r="Q195" s="161">
        <v>0</v>
      </c>
      <c r="R195" s="161">
        <f t="shared" si="22"/>
        <v>0</v>
      </c>
      <c r="S195" s="161">
        <v>0</v>
      </c>
      <c r="T195" s="162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165</v>
      </c>
      <c r="AT195" s="163" t="s">
        <v>161</v>
      </c>
      <c r="AU195" s="163" t="s">
        <v>83</v>
      </c>
      <c r="AY195" s="18" t="s">
        <v>159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18" t="s">
        <v>83</v>
      </c>
      <c r="BK195" s="164">
        <f t="shared" si="29"/>
        <v>0</v>
      </c>
      <c r="BL195" s="18" t="s">
        <v>165</v>
      </c>
      <c r="BM195" s="163" t="s">
        <v>1154</v>
      </c>
    </row>
    <row r="196" spans="1:65" s="2" customFormat="1" ht="33" customHeight="1">
      <c r="A196" s="33"/>
      <c r="B196" s="150"/>
      <c r="C196" s="151" t="s">
        <v>482</v>
      </c>
      <c r="D196" s="151" t="s">
        <v>161</v>
      </c>
      <c r="E196" s="152" t="s">
        <v>3045</v>
      </c>
      <c r="F196" s="153" t="s">
        <v>3046</v>
      </c>
      <c r="G196" s="154" t="s">
        <v>164</v>
      </c>
      <c r="H196" s="155">
        <v>25</v>
      </c>
      <c r="I196" s="156"/>
      <c r="J196" s="157">
        <f t="shared" si="2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21"/>
        <v>0</v>
      </c>
      <c r="Q196" s="161">
        <v>0</v>
      </c>
      <c r="R196" s="161">
        <f t="shared" si="22"/>
        <v>0</v>
      </c>
      <c r="S196" s="161">
        <v>0</v>
      </c>
      <c r="T196" s="162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165</v>
      </c>
      <c r="AT196" s="163" t="s">
        <v>161</v>
      </c>
      <c r="AU196" s="163" t="s">
        <v>83</v>
      </c>
      <c r="AY196" s="18" t="s">
        <v>159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18" t="s">
        <v>83</v>
      </c>
      <c r="BK196" s="164">
        <f t="shared" si="29"/>
        <v>0</v>
      </c>
      <c r="BL196" s="18" t="s">
        <v>165</v>
      </c>
      <c r="BM196" s="163" t="s">
        <v>1218</v>
      </c>
    </row>
    <row r="197" spans="1:65" s="2" customFormat="1" ht="37.9" customHeight="1">
      <c r="A197" s="33"/>
      <c r="B197" s="150"/>
      <c r="C197" s="151" t="s">
        <v>488</v>
      </c>
      <c r="D197" s="151" t="s">
        <v>161</v>
      </c>
      <c r="E197" s="152" t="s">
        <v>3047</v>
      </c>
      <c r="F197" s="153" t="s">
        <v>3005</v>
      </c>
      <c r="G197" s="154" t="s">
        <v>164</v>
      </c>
      <c r="H197" s="155">
        <v>40</v>
      </c>
      <c r="I197" s="156"/>
      <c r="J197" s="157">
        <f t="shared" si="20"/>
        <v>0</v>
      </c>
      <c r="K197" s="158"/>
      <c r="L197" s="34"/>
      <c r="M197" s="159" t="s">
        <v>1</v>
      </c>
      <c r="N197" s="160" t="s">
        <v>41</v>
      </c>
      <c r="O197" s="59"/>
      <c r="P197" s="161">
        <f t="shared" si="21"/>
        <v>0</v>
      </c>
      <c r="Q197" s="161">
        <v>0</v>
      </c>
      <c r="R197" s="161">
        <f t="shared" si="22"/>
        <v>0</v>
      </c>
      <c r="S197" s="161">
        <v>0</v>
      </c>
      <c r="T197" s="162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165</v>
      </c>
      <c r="AT197" s="163" t="s">
        <v>161</v>
      </c>
      <c r="AU197" s="163" t="s">
        <v>83</v>
      </c>
      <c r="AY197" s="18" t="s">
        <v>159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18" t="s">
        <v>83</v>
      </c>
      <c r="BK197" s="164">
        <f t="shared" si="29"/>
        <v>0</v>
      </c>
      <c r="BL197" s="18" t="s">
        <v>165</v>
      </c>
      <c r="BM197" s="163" t="s">
        <v>1264</v>
      </c>
    </row>
    <row r="198" spans="1:65" s="2" customFormat="1" ht="16.5" customHeight="1">
      <c r="A198" s="33"/>
      <c r="B198" s="150"/>
      <c r="C198" s="151" t="s">
        <v>493</v>
      </c>
      <c r="D198" s="151" t="s">
        <v>161</v>
      </c>
      <c r="E198" s="152" t="s">
        <v>3048</v>
      </c>
      <c r="F198" s="153" t="s">
        <v>3049</v>
      </c>
      <c r="G198" s="154" t="s">
        <v>190</v>
      </c>
      <c r="H198" s="155">
        <v>8</v>
      </c>
      <c r="I198" s="156"/>
      <c r="J198" s="157">
        <f t="shared" si="20"/>
        <v>0</v>
      </c>
      <c r="K198" s="158"/>
      <c r="L198" s="34"/>
      <c r="M198" s="159" t="s">
        <v>1</v>
      </c>
      <c r="N198" s="160" t="s">
        <v>41</v>
      </c>
      <c r="O198" s="59"/>
      <c r="P198" s="161">
        <f t="shared" si="21"/>
        <v>0</v>
      </c>
      <c r="Q198" s="161">
        <v>0</v>
      </c>
      <c r="R198" s="161">
        <f t="shared" si="22"/>
        <v>0</v>
      </c>
      <c r="S198" s="161">
        <v>0</v>
      </c>
      <c r="T198" s="162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165</v>
      </c>
      <c r="AT198" s="163" t="s">
        <v>161</v>
      </c>
      <c r="AU198" s="163" t="s">
        <v>83</v>
      </c>
      <c r="AY198" s="18" t="s">
        <v>159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18" t="s">
        <v>83</v>
      </c>
      <c r="BK198" s="164">
        <f t="shared" si="29"/>
        <v>0</v>
      </c>
      <c r="BL198" s="18" t="s">
        <v>165</v>
      </c>
      <c r="BM198" s="163" t="s">
        <v>1319</v>
      </c>
    </row>
    <row r="199" spans="1:65" s="2" customFormat="1" ht="21.75" customHeight="1">
      <c r="A199" s="33"/>
      <c r="B199" s="150"/>
      <c r="C199" s="151" t="s">
        <v>498</v>
      </c>
      <c r="D199" s="151" t="s">
        <v>161</v>
      </c>
      <c r="E199" s="152" t="s">
        <v>3050</v>
      </c>
      <c r="F199" s="153" t="s">
        <v>3051</v>
      </c>
      <c r="G199" s="154" t="s">
        <v>190</v>
      </c>
      <c r="H199" s="155">
        <v>10</v>
      </c>
      <c r="I199" s="156"/>
      <c r="J199" s="157">
        <f t="shared" si="20"/>
        <v>0</v>
      </c>
      <c r="K199" s="158"/>
      <c r="L199" s="34"/>
      <c r="M199" s="159" t="s">
        <v>1</v>
      </c>
      <c r="N199" s="160" t="s">
        <v>41</v>
      </c>
      <c r="O199" s="59"/>
      <c r="P199" s="161">
        <f t="shared" si="21"/>
        <v>0</v>
      </c>
      <c r="Q199" s="161">
        <v>0</v>
      </c>
      <c r="R199" s="161">
        <f t="shared" si="22"/>
        <v>0</v>
      </c>
      <c r="S199" s="161">
        <v>0</v>
      </c>
      <c r="T199" s="162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165</v>
      </c>
      <c r="AT199" s="163" t="s">
        <v>161</v>
      </c>
      <c r="AU199" s="163" t="s">
        <v>83</v>
      </c>
      <c r="AY199" s="18" t="s">
        <v>159</v>
      </c>
      <c r="BE199" s="164">
        <f t="shared" si="24"/>
        <v>0</v>
      </c>
      <c r="BF199" s="164">
        <f t="shared" si="25"/>
        <v>0</v>
      </c>
      <c r="BG199" s="164">
        <f t="shared" si="26"/>
        <v>0</v>
      </c>
      <c r="BH199" s="164">
        <f t="shared" si="27"/>
        <v>0</v>
      </c>
      <c r="BI199" s="164">
        <f t="shared" si="28"/>
        <v>0</v>
      </c>
      <c r="BJ199" s="18" t="s">
        <v>83</v>
      </c>
      <c r="BK199" s="164">
        <f t="shared" si="29"/>
        <v>0</v>
      </c>
      <c r="BL199" s="18" t="s">
        <v>165</v>
      </c>
      <c r="BM199" s="163" t="s">
        <v>1328</v>
      </c>
    </row>
    <row r="200" spans="1:65" s="2" customFormat="1" ht="21.75" customHeight="1">
      <c r="A200" s="33"/>
      <c r="B200" s="150"/>
      <c r="C200" s="151" t="s">
        <v>505</v>
      </c>
      <c r="D200" s="151" t="s">
        <v>161</v>
      </c>
      <c r="E200" s="152" t="s">
        <v>3052</v>
      </c>
      <c r="F200" s="153" t="s">
        <v>3053</v>
      </c>
      <c r="G200" s="154" t="s">
        <v>190</v>
      </c>
      <c r="H200" s="155">
        <v>5</v>
      </c>
      <c r="I200" s="156"/>
      <c r="J200" s="157">
        <f t="shared" si="20"/>
        <v>0</v>
      </c>
      <c r="K200" s="158"/>
      <c r="L200" s="34"/>
      <c r="M200" s="159" t="s">
        <v>1</v>
      </c>
      <c r="N200" s="160" t="s">
        <v>41</v>
      </c>
      <c r="O200" s="59"/>
      <c r="P200" s="161">
        <f t="shared" si="21"/>
        <v>0</v>
      </c>
      <c r="Q200" s="161">
        <v>0</v>
      </c>
      <c r="R200" s="161">
        <f t="shared" si="22"/>
        <v>0</v>
      </c>
      <c r="S200" s="161">
        <v>0</v>
      </c>
      <c r="T200" s="162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165</v>
      </c>
      <c r="AT200" s="163" t="s">
        <v>161</v>
      </c>
      <c r="AU200" s="163" t="s">
        <v>83</v>
      </c>
      <c r="AY200" s="18" t="s">
        <v>159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8" t="s">
        <v>83</v>
      </c>
      <c r="BK200" s="164">
        <f t="shared" si="29"/>
        <v>0</v>
      </c>
      <c r="BL200" s="18" t="s">
        <v>165</v>
      </c>
      <c r="BM200" s="163" t="s">
        <v>1337</v>
      </c>
    </row>
    <row r="201" spans="1:65" s="2" customFormat="1" ht="16.5" customHeight="1">
      <c r="A201" s="33"/>
      <c r="B201" s="150"/>
      <c r="C201" s="151" t="s">
        <v>510</v>
      </c>
      <c r="D201" s="151" t="s">
        <v>161</v>
      </c>
      <c r="E201" s="152" t="s">
        <v>3002</v>
      </c>
      <c r="F201" s="153" t="s">
        <v>3003</v>
      </c>
      <c r="G201" s="154" t="s">
        <v>2493</v>
      </c>
      <c r="H201" s="155">
        <v>2</v>
      </c>
      <c r="I201" s="156"/>
      <c r="J201" s="157">
        <f t="shared" si="20"/>
        <v>0</v>
      </c>
      <c r="K201" s="158"/>
      <c r="L201" s="34"/>
      <c r="M201" s="159" t="s">
        <v>1</v>
      </c>
      <c r="N201" s="160" t="s">
        <v>41</v>
      </c>
      <c r="O201" s="59"/>
      <c r="P201" s="161">
        <f t="shared" si="21"/>
        <v>0</v>
      </c>
      <c r="Q201" s="161">
        <v>0</v>
      </c>
      <c r="R201" s="161">
        <f t="shared" si="22"/>
        <v>0</v>
      </c>
      <c r="S201" s="161">
        <v>0</v>
      </c>
      <c r="T201" s="162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165</v>
      </c>
      <c r="AT201" s="163" t="s">
        <v>161</v>
      </c>
      <c r="AU201" s="163" t="s">
        <v>83</v>
      </c>
      <c r="AY201" s="18" t="s">
        <v>159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8" t="s">
        <v>83</v>
      </c>
      <c r="BK201" s="164">
        <f t="shared" si="29"/>
        <v>0</v>
      </c>
      <c r="BL201" s="18" t="s">
        <v>165</v>
      </c>
      <c r="BM201" s="163" t="s">
        <v>1346</v>
      </c>
    </row>
    <row r="202" spans="1:65" s="2" customFormat="1" ht="16.5" customHeight="1">
      <c r="A202" s="33"/>
      <c r="B202" s="150"/>
      <c r="C202" s="151" t="s">
        <v>515</v>
      </c>
      <c r="D202" s="151" t="s">
        <v>161</v>
      </c>
      <c r="E202" s="152" t="s">
        <v>2999</v>
      </c>
      <c r="F202" s="153" t="s">
        <v>3000</v>
      </c>
      <c r="G202" s="154" t="s">
        <v>190</v>
      </c>
      <c r="H202" s="155">
        <v>50</v>
      </c>
      <c r="I202" s="156"/>
      <c r="J202" s="157">
        <f t="shared" si="20"/>
        <v>0</v>
      </c>
      <c r="K202" s="158"/>
      <c r="L202" s="34"/>
      <c r="M202" s="159" t="s">
        <v>1</v>
      </c>
      <c r="N202" s="160" t="s">
        <v>41</v>
      </c>
      <c r="O202" s="59"/>
      <c r="P202" s="161">
        <f t="shared" si="21"/>
        <v>0</v>
      </c>
      <c r="Q202" s="161">
        <v>0</v>
      </c>
      <c r="R202" s="161">
        <f t="shared" si="22"/>
        <v>0</v>
      </c>
      <c r="S202" s="161">
        <v>0</v>
      </c>
      <c r="T202" s="162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165</v>
      </c>
      <c r="AT202" s="163" t="s">
        <v>161</v>
      </c>
      <c r="AU202" s="163" t="s">
        <v>83</v>
      </c>
      <c r="AY202" s="18" t="s">
        <v>159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8" t="s">
        <v>83</v>
      </c>
      <c r="BK202" s="164">
        <f t="shared" si="29"/>
        <v>0</v>
      </c>
      <c r="BL202" s="18" t="s">
        <v>165</v>
      </c>
      <c r="BM202" s="163" t="s">
        <v>1382</v>
      </c>
    </row>
    <row r="203" spans="1:47" s="2" customFormat="1" ht="19.5">
      <c r="A203" s="33"/>
      <c r="B203" s="34"/>
      <c r="C203" s="33"/>
      <c r="D203" s="166" t="s">
        <v>447</v>
      </c>
      <c r="E203" s="33"/>
      <c r="F203" s="182" t="s">
        <v>3001</v>
      </c>
      <c r="G203" s="33"/>
      <c r="H203" s="33"/>
      <c r="I203" s="183"/>
      <c r="J203" s="33"/>
      <c r="K203" s="33"/>
      <c r="L203" s="34"/>
      <c r="M203" s="184"/>
      <c r="N203" s="185"/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447</v>
      </c>
      <c r="AU203" s="18" t="s">
        <v>83</v>
      </c>
    </row>
    <row r="204" spans="1:65" s="2" customFormat="1" ht="16.5" customHeight="1">
      <c r="A204" s="33"/>
      <c r="B204" s="150"/>
      <c r="C204" s="151" t="s">
        <v>521</v>
      </c>
      <c r="D204" s="151" t="s">
        <v>161</v>
      </c>
      <c r="E204" s="152" t="s">
        <v>3054</v>
      </c>
      <c r="F204" s="153" t="s">
        <v>3055</v>
      </c>
      <c r="G204" s="154" t="s">
        <v>325</v>
      </c>
      <c r="H204" s="155">
        <v>50</v>
      </c>
      <c r="I204" s="156"/>
      <c r="J204" s="157">
        <f>ROUND(I204*H204,2)</f>
        <v>0</v>
      </c>
      <c r="K204" s="158"/>
      <c r="L204" s="34"/>
      <c r="M204" s="159" t="s">
        <v>1</v>
      </c>
      <c r="N204" s="160" t="s">
        <v>41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165</v>
      </c>
      <c r="AT204" s="163" t="s">
        <v>161</v>
      </c>
      <c r="AU204" s="163" t="s">
        <v>83</v>
      </c>
      <c r="AY204" s="18" t="s">
        <v>159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8" t="s">
        <v>83</v>
      </c>
      <c r="BK204" s="164">
        <f>ROUND(I204*H204,2)</f>
        <v>0</v>
      </c>
      <c r="BL204" s="18" t="s">
        <v>165</v>
      </c>
      <c r="BM204" s="163" t="s">
        <v>1401</v>
      </c>
    </row>
    <row r="205" spans="1:65" s="2" customFormat="1" ht="16.5" customHeight="1">
      <c r="A205" s="33"/>
      <c r="B205" s="150"/>
      <c r="C205" s="151" t="s">
        <v>525</v>
      </c>
      <c r="D205" s="151" t="s">
        <v>161</v>
      </c>
      <c r="E205" s="152" t="s">
        <v>3056</v>
      </c>
      <c r="F205" s="153" t="s">
        <v>3057</v>
      </c>
      <c r="G205" s="154" t="s">
        <v>325</v>
      </c>
      <c r="H205" s="155">
        <v>50</v>
      </c>
      <c r="I205" s="156"/>
      <c r="J205" s="157">
        <f>ROUND(I205*H205,2)</f>
        <v>0</v>
      </c>
      <c r="K205" s="158"/>
      <c r="L205" s="34"/>
      <c r="M205" s="159" t="s">
        <v>1</v>
      </c>
      <c r="N205" s="160" t="s">
        <v>41</v>
      </c>
      <c r="O205" s="59"/>
      <c r="P205" s="161">
        <f>O205*H205</f>
        <v>0</v>
      </c>
      <c r="Q205" s="161">
        <v>0</v>
      </c>
      <c r="R205" s="161">
        <f>Q205*H205</f>
        <v>0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165</v>
      </c>
      <c r="AT205" s="163" t="s">
        <v>161</v>
      </c>
      <c r="AU205" s="163" t="s">
        <v>83</v>
      </c>
      <c r="AY205" s="18" t="s">
        <v>159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8" t="s">
        <v>83</v>
      </c>
      <c r="BK205" s="164">
        <f>ROUND(I205*H205,2)</f>
        <v>0</v>
      </c>
      <c r="BL205" s="18" t="s">
        <v>165</v>
      </c>
      <c r="BM205" s="163" t="s">
        <v>1415</v>
      </c>
    </row>
    <row r="206" spans="2:63" s="12" customFormat="1" ht="25.9" customHeight="1">
      <c r="B206" s="137"/>
      <c r="D206" s="138" t="s">
        <v>75</v>
      </c>
      <c r="E206" s="139" t="s">
        <v>3058</v>
      </c>
      <c r="F206" s="139" t="s">
        <v>3059</v>
      </c>
      <c r="I206" s="140"/>
      <c r="J206" s="141">
        <f>BK206</f>
        <v>0</v>
      </c>
      <c r="L206" s="137"/>
      <c r="M206" s="142"/>
      <c r="N206" s="143"/>
      <c r="O206" s="143"/>
      <c r="P206" s="144">
        <f>SUM(P207:P242)</f>
        <v>0</v>
      </c>
      <c r="Q206" s="143"/>
      <c r="R206" s="144">
        <f>SUM(R207:R242)</f>
        <v>0</v>
      </c>
      <c r="S206" s="143"/>
      <c r="T206" s="145">
        <f>SUM(T207:T242)</f>
        <v>0</v>
      </c>
      <c r="AR206" s="138" t="s">
        <v>83</v>
      </c>
      <c r="AT206" s="146" t="s">
        <v>75</v>
      </c>
      <c r="AU206" s="146" t="s">
        <v>76</v>
      </c>
      <c r="AY206" s="138" t="s">
        <v>159</v>
      </c>
      <c r="BK206" s="147">
        <f>SUM(BK207:BK242)</f>
        <v>0</v>
      </c>
    </row>
    <row r="207" spans="1:65" s="2" customFormat="1" ht="44.25" customHeight="1">
      <c r="A207" s="33"/>
      <c r="B207" s="150"/>
      <c r="C207" s="151" t="s">
        <v>529</v>
      </c>
      <c r="D207" s="151" t="s">
        <v>161</v>
      </c>
      <c r="E207" s="152" t="s">
        <v>3060</v>
      </c>
      <c r="F207" s="153" t="s">
        <v>3061</v>
      </c>
      <c r="G207" s="154" t="s">
        <v>2922</v>
      </c>
      <c r="H207" s="155">
        <v>1</v>
      </c>
      <c r="I207" s="156"/>
      <c r="J207" s="157">
        <f>ROUND(I207*H207,2)</f>
        <v>0</v>
      </c>
      <c r="K207" s="158"/>
      <c r="L207" s="34"/>
      <c r="M207" s="159" t="s">
        <v>1</v>
      </c>
      <c r="N207" s="160" t="s">
        <v>41</v>
      </c>
      <c r="O207" s="59"/>
      <c r="P207" s="161">
        <f>O207*H207</f>
        <v>0</v>
      </c>
      <c r="Q207" s="161">
        <v>0</v>
      </c>
      <c r="R207" s="161">
        <f>Q207*H207</f>
        <v>0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165</v>
      </c>
      <c r="AT207" s="163" t="s">
        <v>161</v>
      </c>
      <c r="AU207" s="163" t="s">
        <v>83</v>
      </c>
      <c r="AY207" s="18" t="s">
        <v>159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18" t="s">
        <v>83</v>
      </c>
      <c r="BK207" s="164">
        <f>ROUND(I207*H207,2)</f>
        <v>0</v>
      </c>
      <c r="BL207" s="18" t="s">
        <v>165</v>
      </c>
      <c r="BM207" s="163" t="s">
        <v>1427</v>
      </c>
    </row>
    <row r="208" spans="1:47" s="2" customFormat="1" ht="97.5">
      <c r="A208" s="33"/>
      <c r="B208" s="34"/>
      <c r="C208" s="33"/>
      <c r="D208" s="166" t="s">
        <v>447</v>
      </c>
      <c r="E208" s="33"/>
      <c r="F208" s="182" t="s">
        <v>3062</v>
      </c>
      <c r="G208" s="33"/>
      <c r="H208" s="33"/>
      <c r="I208" s="183"/>
      <c r="J208" s="33"/>
      <c r="K208" s="33"/>
      <c r="L208" s="34"/>
      <c r="M208" s="184"/>
      <c r="N208" s="185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447</v>
      </c>
      <c r="AU208" s="18" t="s">
        <v>83</v>
      </c>
    </row>
    <row r="209" spans="1:65" s="2" customFormat="1" ht="16.5" customHeight="1">
      <c r="A209" s="33"/>
      <c r="B209" s="150"/>
      <c r="C209" s="151" t="s">
        <v>847</v>
      </c>
      <c r="D209" s="151" t="s">
        <v>161</v>
      </c>
      <c r="E209" s="152" t="s">
        <v>3063</v>
      </c>
      <c r="F209" s="153" t="s">
        <v>3064</v>
      </c>
      <c r="G209" s="154" t="s">
        <v>2922</v>
      </c>
      <c r="H209" s="155">
        <v>1</v>
      </c>
      <c r="I209" s="156"/>
      <c r="J209" s="157">
        <f aca="true" t="shared" si="30" ref="J209:J241"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 aca="true" t="shared" si="31" ref="P209:P241">O209*H209</f>
        <v>0</v>
      </c>
      <c r="Q209" s="161">
        <v>0</v>
      </c>
      <c r="R209" s="161">
        <f aca="true" t="shared" si="32" ref="R209:R241">Q209*H209</f>
        <v>0</v>
      </c>
      <c r="S209" s="161">
        <v>0</v>
      </c>
      <c r="T209" s="162">
        <f aca="true" t="shared" si="33" ref="T209:T241"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165</v>
      </c>
      <c r="AT209" s="163" t="s">
        <v>161</v>
      </c>
      <c r="AU209" s="163" t="s">
        <v>83</v>
      </c>
      <c r="AY209" s="18" t="s">
        <v>159</v>
      </c>
      <c r="BE209" s="164">
        <f aca="true" t="shared" si="34" ref="BE209:BE241">IF(N209="základní",J209,0)</f>
        <v>0</v>
      </c>
      <c r="BF209" s="164">
        <f aca="true" t="shared" si="35" ref="BF209:BF241">IF(N209="snížená",J209,0)</f>
        <v>0</v>
      </c>
      <c r="BG209" s="164">
        <f aca="true" t="shared" si="36" ref="BG209:BG241">IF(N209="zákl. přenesená",J209,0)</f>
        <v>0</v>
      </c>
      <c r="BH209" s="164">
        <f aca="true" t="shared" si="37" ref="BH209:BH241">IF(N209="sníž. přenesená",J209,0)</f>
        <v>0</v>
      </c>
      <c r="BI209" s="164">
        <f aca="true" t="shared" si="38" ref="BI209:BI241">IF(N209="nulová",J209,0)</f>
        <v>0</v>
      </c>
      <c r="BJ209" s="18" t="s">
        <v>83</v>
      </c>
      <c r="BK209" s="164">
        <f aca="true" t="shared" si="39" ref="BK209:BK241">ROUND(I209*H209,2)</f>
        <v>0</v>
      </c>
      <c r="BL209" s="18" t="s">
        <v>165</v>
      </c>
      <c r="BM209" s="163" t="s">
        <v>1436</v>
      </c>
    </row>
    <row r="210" spans="1:65" s="2" customFormat="1" ht="24.2" customHeight="1">
      <c r="A210" s="33"/>
      <c r="B210" s="150"/>
      <c r="C210" s="151" t="s">
        <v>852</v>
      </c>
      <c r="D210" s="151" t="s">
        <v>161</v>
      </c>
      <c r="E210" s="152" t="s">
        <v>3065</v>
      </c>
      <c r="F210" s="153" t="s">
        <v>2929</v>
      </c>
      <c r="G210" s="154" t="s">
        <v>325</v>
      </c>
      <c r="H210" s="155">
        <v>1</v>
      </c>
      <c r="I210" s="156"/>
      <c r="J210" s="157">
        <f t="shared" si="30"/>
        <v>0</v>
      </c>
      <c r="K210" s="158"/>
      <c r="L210" s="34"/>
      <c r="M210" s="159" t="s">
        <v>1</v>
      </c>
      <c r="N210" s="160" t="s">
        <v>41</v>
      </c>
      <c r="O210" s="59"/>
      <c r="P210" s="161">
        <f t="shared" si="31"/>
        <v>0</v>
      </c>
      <c r="Q210" s="161">
        <v>0</v>
      </c>
      <c r="R210" s="161">
        <f t="shared" si="32"/>
        <v>0</v>
      </c>
      <c r="S210" s="161">
        <v>0</v>
      </c>
      <c r="T210" s="162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165</v>
      </c>
      <c r="AT210" s="163" t="s">
        <v>161</v>
      </c>
      <c r="AU210" s="163" t="s">
        <v>83</v>
      </c>
      <c r="AY210" s="18" t="s">
        <v>159</v>
      </c>
      <c r="BE210" s="164">
        <f t="shared" si="34"/>
        <v>0</v>
      </c>
      <c r="BF210" s="164">
        <f t="shared" si="35"/>
        <v>0</v>
      </c>
      <c r="BG210" s="164">
        <f t="shared" si="36"/>
        <v>0</v>
      </c>
      <c r="BH210" s="164">
        <f t="shared" si="37"/>
        <v>0</v>
      </c>
      <c r="BI210" s="164">
        <f t="shared" si="38"/>
        <v>0</v>
      </c>
      <c r="BJ210" s="18" t="s">
        <v>83</v>
      </c>
      <c r="BK210" s="164">
        <f t="shared" si="39"/>
        <v>0</v>
      </c>
      <c r="BL210" s="18" t="s">
        <v>165</v>
      </c>
      <c r="BM210" s="163" t="s">
        <v>1458</v>
      </c>
    </row>
    <row r="211" spans="1:65" s="2" customFormat="1" ht="24.2" customHeight="1">
      <c r="A211" s="33"/>
      <c r="B211" s="150"/>
      <c r="C211" s="151" t="s">
        <v>857</v>
      </c>
      <c r="D211" s="151" t="s">
        <v>161</v>
      </c>
      <c r="E211" s="152" t="s">
        <v>3066</v>
      </c>
      <c r="F211" s="153" t="s">
        <v>3067</v>
      </c>
      <c r="G211" s="154" t="s">
        <v>325</v>
      </c>
      <c r="H211" s="155">
        <v>1</v>
      </c>
      <c r="I211" s="156"/>
      <c r="J211" s="157">
        <f t="shared" si="30"/>
        <v>0</v>
      </c>
      <c r="K211" s="158"/>
      <c r="L211" s="34"/>
      <c r="M211" s="159" t="s">
        <v>1</v>
      </c>
      <c r="N211" s="160" t="s">
        <v>41</v>
      </c>
      <c r="O211" s="59"/>
      <c r="P211" s="161">
        <f t="shared" si="31"/>
        <v>0</v>
      </c>
      <c r="Q211" s="161">
        <v>0</v>
      </c>
      <c r="R211" s="161">
        <f t="shared" si="32"/>
        <v>0</v>
      </c>
      <c r="S211" s="161">
        <v>0</v>
      </c>
      <c r="T211" s="162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165</v>
      </c>
      <c r="AT211" s="163" t="s">
        <v>161</v>
      </c>
      <c r="AU211" s="163" t="s">
        <v>83</v>
      </c>
      <c r="AY211" s="18" t="s">
        <v>159</v>
      </c>
      <c r="BE211" s="164">
        <f t="shared" si="34"/>
        <v>0</v>
      </c>
      <c r="BF211" s="164">
        <f t="shared" si="35"/>
        <v>0</v>
      </c>
      <c r="BG211" s="164">
        <f t="shared" si="36"/>
        <v>0</v>
      </c>
      <c r="BH211" s="164">
        <f t="shared" si="37"/>
        <v>0</v>
      </c>
      <c r="BI211" s="164">
        <f t="shared" si="38"/>
        <v>0</v>
      </c>
      <c r="BJ211" s="18" t="s">
        <v>83</v>
      </c>
      <c r="BK211" s="164">
        <f t="shared" si="39"/>
        <v>0</v>
      </c>
      <c r="BL211" s="18" t="s">
        <v>165</v>
      </c>
      <c r="BM211" s="163" t="s">
        <v>1466</v>
      </c>
    </row>
    <row r="212" spans="1:65" s="2" customFormat="1" ht="24.2" customHeight="1">
      <c r="A212" s="33"/>
      <c r="B212" s="150"/>
      <c r="C212" s="151" t="s">
        <v>864</v>
      </c>
      <c r="D212" s="151" t="s">
        <v>161</v>
      </c>
      <c r="E212" s="152" t="s">
        <v>3068</v>
      </c>
      <c r="F212" s="153" t="s">
        <v>2931</v>
      </c>
      <c r="G212" s="154" t="s">
        <v>214</v>
      </c>
      <c r="H212" s="155">
        <v>1</v>
      </c>
      <c r="I212" s="156"/>
      <c r="J212" s="157">
        <f t="shared" si="30"/>
        <v>0</v>
      </c>
      <c r="K212" s="158"/>
      <c r="L212" s="34"/>
      <c r="M212" s="159" t="s">
        <v>1</v>
      </c>
      <c r="N212" s="160" t="s">
        <v>41</v>
      </c>
      <c r="O212" s="59"/>
      <c r="P212" s="161">
        <f t="shared" si="31"/>
        <v>0</v>
      </c>
      <c r="Q212" s="161">
        <v>0</v>
      </c>
      <c r="R212" s="161">
        <f t="shared" si="32"/>
        <v>0</v>
      </c>
      <c r="S212" s="161">
        <v>0</v>
      </c>
      <c r="T212" s="162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165</v>
      </c>
      <c r="AT212" s="163" t="s">
        <v>161</v>
      </c>
      <c r="AU212" s="163" t="s">
        <v>83</v>
      </c>
      <c r="AY212" s="18" t="s">
        <v>159</v>
      </c>
      <c r="BE212" s="164">
        <f t="shared" si="34"/>
        <v>0</v>
      </c>
      <c r="BF212" s="164">
        <f t="shared" si="35"/>
        <v>0</v>
      </c>
      <c r="BG212" s="164">
        <f t="shared" si="36"/>
        <v>0</v>
      </c>
      <c r="BH212" s="164">
        <f t="shared" si="37"/>
        <v>0</v>
      </c>
      <c r="BI212" s="164">
        <f t="shared" si="38"/>
        <v>0</v>
      </c>
      <c r="BJ212" s="18" t="s">
        <v>83</v>
      </c>
      <c r="BK212" s="164">
        <f t="shared" si="39"/>
        <v>0</v>
      </c>
      <c r="BL212" s="18" t="s">
        <v>165</v>
      </c>
      <c r="BM212" s="163" t="s">
        <v>1475</v>
      </c>
    </row>
    <row r="213" spans="1:65" s="2" customFormat="1" ht="16.5" customHeight="1">
      <c r="A213" s="33"/>
      <c r="B213" s="150"/>
      <c r="C213" s="151" t="s">
        <v>868</v>
      </c>
      <c r="D213" s="151" t="s">
        <v>161</v>
      </c>
      <c r="E213" s="152" t="s">
        <v>3069</v>
      </c>
      <c r="F213" s="153" t="s">
        <v>3070</v>
      </c>
      <c r="G213" s="154" t="s">
        <v>325</v>
      </c>
      <c r="H213" s="155">
        <v>4</v>
      </c>
      <c r="I213" s="156"/>
      <c r="J213" s="157">
        <f t="shared" si="30"/>
        <v>0</v>
      </c>
      <c r="K213" s="158"/>
      <c r="L213" s="34"/>
      <c r="M213" s="159" t="s">
        <v>1</v>
      </c>
      <c r="N213" s="160" t="s">
        <v>41</v>
      </c>
      <c r="O213" s="59"/>
      <c r="P213" s="161">
        <f t="shared" si="31"/>
        <v>0</v>
      </c>
      <c r="Q213" s="161">
        <v>0</v>
      </c>
      <c r="R213" s="161">
        <f t="shared" si="32"/>
        <v>0</v>
      </c>
      <c r="S213" s="161">
        <v>0</v>
      </c>
      <c r="T213" s="162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165</v>
      </c>
      <c r="AT213" s="163" t="s">
        <v>161</v>
      </c>
      <c r="AU213" s="163" t="s">
        <v>83</v>
      </c>
      <c r="AY213" s="18" t="s">
        <v>159</v>
      </c>
      <c r="BE213" s="164">
        <f t="shared" si="34"/>
        <v>0</v>
      </c>
      <c r="BF213" s="164">
        <f t="shared" si="35"/>
        <v>0</v>
      </c>
      <c r="BG213" s="164">
        <f t="shared" si="36"/>
        <v>0</v>
      </c>
      <c r="BH213" s="164">
        <f t="shared" si="37"/>
        <v>0</v>
      </c>
      <c r="BI213" s="164">
        <f t="shared" si="38"/>
        <v>0</v>
      </c>
      <c r="BJ213" s="18" t="s">
        <v>83</v>
      </c>
      <c r="BK213" s="164">
        <f t="shared" si="39"/>
        <v>0</v>
      </c>
      <c r="BL213" s="18" t="s">
        <v>165</v>
      </c>
      <c r="BM213" s="163" t="s">
        <v>1486</v>
      </c>
    </row>
    <row r="214" spans="1:65" s="2" customFormat="1" ht="16.5" customHeight="1">
      <c r="A214" s="33"/>
      <c r="B214" s="150"/>
      <c r="C214" s="151" t="s">
        <v>874</v>
      </c>
      <c r="D214" s="151" t="s">
        <v>161</v>
      </c>
      <c r="E214" s="152" t="s">
        <v>3071</v>
      </c>
      <c r="F214" s="153" t="s">
        <v>3072</v>
      </c>
      <c r="G214" s="154" t="s">
        <v>2922</v>
      </c>
      <c r="H214" s="155">
        <v>1</v>
      </c>
      <c r="I214" s="156"/>
      <c r="J214" s="157">
        <f t="shared" si="30"/>
        <v>0</v>
      </c>
      <c r="K214" s="158"/>
      <c r="L214" s="34"/>
      <c r="M214" s="159" t="s">
        <v>1</v>
      </c>
      <c r="N214" s="160" t="s">
        <v>41</v>
      </c>
      <c r="O214" s="59"/>
      <c r="P214" s="161">
        <f t="shared" si="31"/>
        <v>0</v>
      </c>
      <c r="Q214" s="161">
        <v>0</v>
      </c>
      <c r="R214" s="161">
        <f t="shared" si="32"/>
        <v>0</v>
      </c>
      <c r="S214" s="161">
        <v>0</v>
      </c>
      <c r="T214" s="162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165</v>
      </c>
      <c r="AT214" s="163" t="s">
        <v>161</v>
      </c>
      <c r="AU214" s="163" t="s">
        <v>83</v>
      </c>
      <c r="AY214" s="18" t="s">
        <v>159</v>
      </c>
      <c r="BE214" s="164">
        <f t="shared" si="34"/>
        <v>0</v>
      </c>
      <c r="BF214" s="164">
        <f t="shared" si="35"/>
        <v>0</v>
      </c>
      <c r="BG214" s="164">
        <f t="shared" si="36"/>
        <v>0</v>
      </c>
      <c r="BH214" s="164">
        <f t="shared" si="37"/>
        <v>0</v>
      </c>
      <c r="BI214" s="164">
        <f t="shared" si="38"/>
        <v>0</v>
      </c>
      <c r="BJ214" s="18" t="s">
        <v>83</v>
      </c>
      <c r="BK214" s="164">
        <f t="shared" si="39"/>
        <v>0</v>
      </c>
      <c r="BL214" s="18" t="s">
        <v>165</v>
      </c>
      <c r="BM214" s="163" t="s">
        <v>1496</v>
      </c>
    </row>
    <row r="215" spans="1:65" s="2" customFormat="1" ht="16.5" customHeight="1">
      <c r="A215" s="33"/>
      <c r="B215" s="150"/>
      <c r="C215" s="151" t="s">
        <v>878</v>
      </c>
      <c r="D215" s="151" t="s">
        <v>161</v>
      </c>
      <c r="E215" s="152" t="s">
        <v>3073</v>
      </c>
      <c r="F215" s="153" t="s">
        <v>3074</v>
      </c>
      <c r="G215" s="154" t="s">
        <v>2922</v>
      </c>
      <c r="H215" s="155">
        <v>3</v>
      </c>
      <c r="I215" s="156"/>
      <c r="J215" s="157">
        <f t="shared" si="30"/>
        <v>0</v>
      </c>
      <c r="K215" s="158"/>
      <c r="L215" s="34"/>
      <c r="M215" s="159" t="s">
        <v>1</v>
      </c>
      <c r="N215" s="160" t="s">
        <v>41</v>
      </c>
      <c r="O215" s="59"/>
      <c r="P215" s="161">
        <f t="shared" si="31"/>
        <v>0</v>
      </c>
      <c r="Q215" s="161">
        <v>0</v>
      </c>
      <c r="R215" s="161">
        <f t="shared" si="32"/>
        <v>0</v>
      </c>
      <c r="S215" s="161">
        <v>0</v>
      </c>
      <c r="T215" s="162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165</v>
      </c>
      <c r="AT215" s="163" t="s">
        <v>161</v>
      </c>
      <c r="AU215" s="163" t="s">
        <v>83</v>
      </c>
      <c r="AY215" s="18" t="s">
        <v>159</v>
      </c>
      <c r="BE215" s="164">
        <f t="shared" si="34"/>
        <v>0</v>
      </c>
      <c r="BF215" s="164">
        <f t="shared" si="35"/>
        <v>0</v>
      </c>
      <c r="BG215" s="164">
        <f t="shared" si="36"/>
        <v>0</v>
      </c>
      <c r="BH215" s="164">
        <f t="shared" si="37"/>
        <v>0</v>
      </c>
      <c r="BI215" s="164">
        <f t="shared" si="38"/>
        <v>0</v>
      </c>
      <c r="BJ215" s="18" t="s">
        <v>83</v>
      </c>
      <c r="BK215" s="164">
        <f t="shared" si="39"/>
        <v>0</v>
      </c>
      <c r="BL215" s="18" t="s">
        <v>165</v>
      </c>
      <c r="BM215" s="163" t="s">
        <v>1505</v>
      </c>
    </row>
    <row r="216" spans="1:65" s="2" customFormat="1" ht="16.5" customHeight="1">
      <c r="A216" s="33"/>
      <c r="B216" s="150"/>
      <c r="C216" s="151" t="s">
        <v>883</v>
      </c>
      <c r="D216" s="151" t="s">
        <v>161</v>
      </c>
      <c r="E216" s="152" t="s">
        <v>3075</v>
      </c>
      <c r="F216" s="153" t="s">
        <v>3076</v>
      </c>
      <c r="G216" s="154" t="s">
        <v>325</v>
      </c>
      <c r="H216" s="155">
        <v>1</v>
      </c>
      <c r="I216" s="156"/>
      <c r="J216" s="157">
        <f t="shared" si="30"/>
        <v>0</v>
      </c>
      <c r="K216" s="158"/>
      <c r="L216" s="34"/>
      <c r="M216" s="159" t="s">
        <v>1</v>
      </c>
      <c r="N216" s="160" t="s">
        <v>41</v>
      </c>
      <c r="O216" s="59"/>
      <c r="P216" s="161">
        <f t="shared" si="31"/>
        <v>0</v>
      </c>
      <c r="Q216" s="161">
        <v>0</v>
      </c>
      <c r="R216" s="161">
        <f t="shared" si="32"/>
        <v>0</v>
      </c>
      <c r="S216" s="161">
        <v>0</v>
      </c>
      <c r="T216" s="162">
        <f t="shared" si="3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165</v>
      </c>
      <c r="AT216" s="163" t="s">
        <v>161</v>
      </c>
      <c r="AU216" s="163" t="s">
        <v>83</v>
      </c>
      <c r="AY216" s="18" t="s">
        <v>159</v>
      </c>
      <c r="BE216" s="164">
        <f t="shared" si="34"/>
        <v>0</v>
      </c>
      <c r="BF216" s="164">
        <f t="shared" si="35"/>
        <v>0</v>
      </c>
      <c r="BG216" s="164">
        <f t="shared" si="36"/>
        <v>0</v>
      </c>
      <c r="BH216" s="164">
        <f t="shared" si="37"/>
        <v>0</v>
      </c>
      <c r="BI216" s="164">
        <f t="shared" si="38"/>
        <v>0</v>
      </c>
      <c r="BJ216" s="18" t="s">
        <v>83</v>
      </c>
      <c r="BK216" s="164">
        <f t="shared" si="39"/>
        <v>0</v>
      </c>
      <c r="BL216" s="18" t="s">
        <v>165</v>
      </c>
      <c r="BM216" s="163" t="s">
        <v>1517</v>
      </c>
    </row>
    <row r="217" spans="1:65" s="2" customFormat="1" ht="16.5" customHeight="1">
      <c r="A217" s="33"/>
      <c r="B217" s="150"/>
      <c r="C217" s="151" t="s">
        <v>890</v>
      </c>
      <c r="D217" s="151" t="s">
        <v>161</v>
      </c>
      <c r="E217" s="152" t="s">
        <v>3077</v>
      </c>
      <c r="F217" s="153" t="s">
        <v>3078</v>
      </c>
      <c r="G217" s="154" t="s">
        <v>2922</v>
      </c>
      <c r="H217" s="155">
        <v>1</v>
      </c>
      <c r="I217" s="156"/>
      <c r="J217" s="157">
        <f t="shared" si="30"/>
        <v>0</v>
      </c>
      <c r="K217" s="158"/>
      <c r="L217" s="34"/>
      <c r="M217" s="159" t="s">
        <v>1</v>
      </c>
      <c r="N217" s="160" t="s">
        <v>41</v>
      </c>
      <c r="O217" s="59"/>
      <c r="P217" s="161">
        <f t="shared" si="31"/>
        <v>0</v>
      </c>
      <c r="Q217" s="161">
        <v>0</v>
      </c>
      <c r="R217" s="161">
        <f t="shared" si="32"/>
        <v>0</v>
      </c>
      <c r="S217" s="161">
        <v>0</v>
      </c>
      <c r="T217" s="162">
        <f t="shared" si="3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165</v>
      </c>
      <c r="AT217" s="163" t="s">
        <v>161</v>
      </c>
      <c r="AU217" s="163" t="s">
        <v>83</v>
      </c>
      <c r="AY217" s="18" t="s">
        <v>159</v>
      </c>
      <c r="BE217" s="164">
        <f t="shared" si="34"/>
        <v>0</v>
      </c>
      <c r="BF217" s="164">
        <f t="shared" si="35"/>
        <v>0</v>
      </c>
      <c r="BG217" s="164">
        <f t="shared" si="36"/>
        <v>0</v>
      </c>
      <c r="BH217" s="164">
        <f t="shared" si="37"/>
        <v>0</v>
      </c>
      <c r="BI217" s="164">
        <f t="shared" si="38"/>
        <v>0</v>
      </c>
      <c r="BJ217" s="18" t="s">
        <v>83</v>
      </c>
      <c r="BK217" s="164">
        <f t="shared" si="39"/>
        <v>0</v>
      </c>
      <c r="BL217" s="18" t="s">
        <v>165</v>
      </c>
      <c r="BM217" s="163" t="s">
        <v>1537</v>
      </c>
    </row>
    <row r="218" spans="1:65" s="2" customFormat="1" ht="21.75" customHeight="1">
      <c r="A218" s="33"/>
      <c r="B218" s="150"/>
      <c r="C218" s="151" t="s">
        <v>894</v>
      </c>
      <c r="D218" s="151" t="s">
        <v>161</v>
      </c>
      <c r="E218" s="152" t="s">
        <v>3079</v>
      </c>
      <c r="F218" s="153" t="s">
        <v>3080</v>
      </c>
      <c r="G218" s="154" t="s">
        <v>325</v>
      </c>
      <c r="H218" s="155">
        <v>1</v>
      </c>
      <c r="I218" s="156"/>
      <c r="J218" s="157">
        <f t="shared" si="30"/>
        <v>0</v>
      </c>
      <c r="K218" s="158"/>
      <c r="L218" s="34"/>
      <c r="M218" s="159" t="s">
        <v>1</v>
      </c>
      <c r="N218" s="160" t="s">
        <v>41</v>
      </c>
      <c r="O218" s="59"/>
      <c r="P218" s="161">
        <f t="shared" si="31"/>
        <v>0</v>
      </c>
      <c r="Q218" s="161">
        <v>0</v>
      </c>
      <c r="R218" s="161">
        <f t="shared" si="32"/>
        <v>0</v>
      </c>
      <c r="S218" s="161">
        <v>0</v>
      </c>
      <c r="T218" s="162">
        <f t="shared" si="3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165</v>
      </c>
      <c r="AT218" s="163" t="s">
        <v>161</v>
      </c>
      <c r="AU218" s="163" t="s">
        <v>83</v>
      </c>
      <c r="AY218" s="18" t="s">
        <v>159</v>
      </c>
      <c r="BE218" s="164">
        <f t="shared" si="34"/>
        <v>0</v>
      </c>
      <c r="BF218" s="164">
        <f t="shared" si="35"/>
        <v>0</v>
      </c>
      <c r="BG218" s="164">
        <f t="shared" si="36"/>
        <v>0</v>
      </c>
      <c r="BH218" s="164">
        <f t="shared" si="37"/>
        <v>0</v>
      </c>
      <c r="BI218" s="164">
        <f t="shared" si="38"/>
        <v>0</v>
      </c>
      <c r="BJ218" s="18" t="s">
        <v>83</v>
      </c>
      <c r="BK218" s="164">
        <f t="shared" si="39"/>
        <v>0</v>
      </c>
      <c r="BL218" s="18" t="s">
        <v>165</v>
      </c>
      <c r="BM218" s="163" t="s">
        <v>1547</v>
      </c>
    </row>
    <row r="219" spans="1:65" s="2" customFormat="1" ht="16.5" customHeight="1">
      <c r="A219" s="33"/>
      <c r="B219" s="150"/>
      <c r="C219" s="151" t="s">
        <v>899</v>
      </c>
      <c r="D219" s="151" t="s">
        <v>161</v>
      </c>
      <c r="E219" s="152" t="s">
        <v>3081</v>
      </c>
      <c r="F219" s="153" t="s">
        <v>3082</v>
      </c>
      <c r="G219" s="154" t="s">
        <v>2922</v>
      </c>
      <c r="H219" s="155">
        <v>1</v>
      </c>
      <c r="I219" s="156"/>
      <c r="J219" s="157">
        <f t="shared" si="30"/>
        <v>0</v>
      </c>
      <c r="K219" s="158"/>
      <c r="L219" s="34"/>
      <c r="M219" s="159" t="s">
        <v>1</v>
      </c>
      <c r="N219" s="160" t="s">
        <v>41</v>
      </c>
      <c r="O219" s="59"/>
      <c r="P219" s="161">
        <f t="shared" si="31"/>
        <v>0</v>
      </c>
      <c r="Q219" s="161">
        <v>0</v>
      </c>
      <c r="R219" s="161">
        <f t="shared" si="32"/>
        <v>0</v>
      </c>
      <c r="S219" s="161">
        <v>0</v>
      </c>
      <c r="T219" s="162">
        <f t="shared" si="3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165</v>
      </c>
      <c r="AT219" s="163" t="s">
        <v>161</v>
      </c>
      <c r="AU219" s="163" t="s">
        <v>83</v>
      </c>
      <c r="AY219" s="18" t="s">
        <v>159</v>
      </c>
      <c r="BE219" s="164">
        <f t="shared" si="34"/>
        <v>0</v>
      </c>
      <c r="BF219" s="164">
        <f t="shared" si="35"/>
        <v>0</v>
      </c>
      <c r="BG219" s="164">
        <f t="shared" si="36"/>
        <v>0</v>
      </c>
      <c r="BH219" s="164">
        <f t="shared" si="37"/>
        <v>0</v>
      </c>
      <c r="BI219" s="164">
        <f t="shared" si="38"/>
        <v>0</v>
      </c>
      <c r="BJ219" s="18" t="s">
        <v>83</v>
      </c>
      <c r="BK219" s="164">
        <f t="shared" si="39"/>
        <v>0</v>
      </c>
      <c r="BL219" s="18" t="s">
        <v>165</v>
      </c>
      <c r="BM219" s="163" t="s">
        <v>1555</v>
      </c>
    </row>
    <row r="220" spans="1:65" s="2" customFormat="1" ht="16.5" customHeight="1">
      <c r="A220" s="33"/>
      <c r="B220" s="150"/>
      <c r="C220" s="151" t="s">
        <v>903</v>
      </c>
      <c r="D220" s="151" t="s">
        <v>161</v>
      </c>
      <c r="E220" s="152" t="s">
        <v>2942</v>
      </c>
      <c r="F220" s="153" t="s">
        <v>2943</v>
      </c>
      <c r="G220" s="154" t="s">
        <v>325</v>
      </c>
      <c r="H220" s="155">
        <v>22</v>
      </c>
      <c r="I220" s="156"/>
      <c r="J220" s="157">
        <f t="shared" si="30"/>
        <v>0</v>
      </c>
      <c r="K220" s="158"/>
      <c r="L220" s="34"/>
      <c r="M220" s="159" t="s">
        <v>1</v>
      </c>
      <c r="N220" s="160" t="s">
        <v>41</v>
      </c>
      <c r="O220" s="59"/>
      <c r="P220" s="161">
        <f t="shared" si="31"/>
        <v>0</v>
      </c>
      <c r="Q220" s="161">
        <v>0</v>
      </c>
      <c r="R220" s="161">
        <f t="shared" si="32"/>
        <v>0</v>
      </c>
      <c r="S220" s="161">
        <v>0</v>
      </c>
      <c r="T220" s="162">
        <f t="shared" si="3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165</v>
      </c>
      <c r="AT220" s="163" t="s">
        <v>161</v>
      </c>
      <c r="AU220" s="163" t="s">
        <v>83</v>
      </c>
      <c r="AY220" s="18" t="s">
        <v>159</v>
      </c>
      <c r="BE220" s="164">
        <f t="shared" si="34"/>
        <v>0</v>
      </c>
      <c r="BF220" s="164">
        <f t="shared" si="35"/>
        <v>0</v>
      </c>
      <c r="BG220" s="164">
        <f t="shared" si="36"/>
        <v>0</v>
      </c>
      <c r="BH220" s="164">
        <f t="shared" si="37"/>
        <v>0</v>
      </c>
      <c r="BI220" s="164">
        <f t="shared" si="38"/>
        <v>0</v>
      </c>
      <c r="BJ220" s="18" t="s">
        <v>83</v>
      </c>
      <c r="BK220" s="164">
        <f t="shared" si="39"/>
        <v>0</v>
      </c>
      <c r="BL220" s="18" t="s">
        <v>165</v>
      </c>
      <c r="BM220" s="163" t="s">
        <v>1575</v>
      </c>
    </row>
    <row r="221" spans="1:65" s="2" customFormat="1" ht="21.75" customHeight="1">
      <c r="A221" s="33"/>
      <c r="B221" s="150"/>
      <c r="C221" s="151" t="s">
        <v>908</v>
      </c>
      <c r="D221" s="151" t="s">
        <v>161</v>
      </c>
      <c r="E221" s="152" t="s">
        <v>3083</v>
      </c>
      <c r="F221" s="153" t="s">
        <v>2945</v>
      </c>
      <c r="G221" s="154" t="s">
        <v>2922</v>
      </c>
      <c r="H221" s="155">
        <v>2</v>
      </c>
      <c r="I221" s="156"/>
      <c r="J221" s="157">
        <f t="shared" si="30"/>
        <v>0</v>
      </c>
      <c r="K221" s="158"/>
      <c r="L221" s="34"/>
      <c r="M221" s="159" t="s">
        <v>1</v>
      </c>
      <c r="N221" s="160" t="s">
        <v>41</v>
      </c>
      <c r="O221" s="59"/>
      <c r="P221" s="161">
        <f t="shared" si="31"/>
        <v>0</v>
      </c>
      <c r="Q221" s="161">
        <v>0</v>
      </c>
      <c r="R221" s="161">
        <f t="shared" si="32"/>
        <v>0</v>
      </c>
      <c r="S221" s="161">
        <v>0</v>
      </c>
      <c r="T221" s="162">
        <f t="shared" si="3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165</v>
      </c>
      <c r="AT221" s="163" t="s">
        <v>161</v>
      </c>
      <c r="AU221" s="163" t="s">
        <v>83</v>
      </c>
      <c r="AY221" s="18" t="s">
        <v>159</v>
      </c>
      <c r="BE221" s="164">
        <f t="shared" si="34"/>
        <v>0</v>
      </c>
      <c r="BF221" s="164">
        <f t="shared" si="35"/>
        <v>0</v>
      </c>
      <c r="BG221" s="164">
        <f t="shared" si="36"/>
        <v>0</v>
      </c>
      <c r="BH221" s="164">
        <f t="shared" si="37"/>
        <v>0</v>
      </c>
      <c r="BI221" s="164">
        <f t="shared" si="38"/>
        <v>0</v>
      </c>
      <c r="BJ221" s="18" t="s">
        <v>83</v>
      </c>
      <c r="BK221" s="164">
        <f t="shared" si="39"/>
        <v>0</v>
      </c>
      <c r="BL221" s="18" t="s">
        <v>165</v>
      </c>
      <c r="BM221" s="163" t="s">
        <v>1594</v>
      </c>
    </row>
    <row r="222" spans="1:65" s="2" customFormat="1" ht="21.75" customHeight="1">
      <c r="A222" s="33"/>
      <c r="B222" s="150"/>
      <c r="C222" s="151" t="s">
        <v>922</v>
      </c>
      <c r="D222" s="151" t="s">
        <v>161</v>
      </c>
      <c r="E222" s="152" t="s">
        <v>3084</v>
      </c>
      <c r="F222" s="153" t="s">
        <v>3085</v>
      </c>
      <c r="G222" s="154" t="s">
        <v>2922</v>
      </c>
      <c r="H222" s="155">
        <v>10</v>
      </c>
      <c r="I222" s="156"/>
      <c r="J222" s="157">
        <f t="shared" si="30"/>
        <v>0</v>
      </c>
      <c r="K222" s="158"/>
      <c r="L222" s="34"/>
      <c r="M222" s="159" t="s">
        <v>1</v>
      </c>
      <c r="N222" s="160" t="s">
        <v>41</v>
      </c>
      <c r="O222" s="59"/>
      <c r="P222" s="161">
        <f t="shared" si="31"/>
        <v>0</v>
      </c>
      <c r="Q222" s="161">
        <v>0</v>
      </c>
      <c r="R222" s="161">
        <f t="shared" si="32"/>
        <v>0</v>
      </c>
      <c r="S222" s="161">
        <v>0</v>
      </c>
      <c r="T222" s="162">
        <f t="shared" si="3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165</v>
      </c>
      <c r="AT222" s="163" t="s">
        <v>161</v>
      </c>
      <c r="AU222" s="163" t="s">
        <v>83</v>
      </c>
      <c r="AY222" s="18" t="s">
        <v>159</v>
      </c>
      <c r="BE222" s="164">
        <f t="shared" si="34"/>
        <v>0</v>
      </c>
      <c r="BF222" s="164">
        <f t="shared" si="35"/>
        <v>0</v>
      </c>
      <c r="BG222" s="164">
        <f t="shared" si="36"/>
        <v>0</v>
      </c>
      <c r="BH222" s="164">
        <f t="shared" si="37"/>
        <v>0</v>
      </c>
      <c r="BI222" s="164">
        <f t="shared" si="38"/>
        <v>0</v>
      </c>
      <c r="BJ222" s="18" t="s">
        <v>83</v>
      </c>
      <c r="BK222" s="164">
        <f t="shared" si="39"/>
        <v>0</v>
      </c>
      <c r="BL222" s="18" t="s">
        <v>165</v>
      </c>
      <c r="BM222" s="163" t="s">
        <v>1603</v>
      </c>
    </row>
    <row r="223" spans="1:65" s="2" customFormat="1" ht="21.75" customHeight="1">
      <c r="A223" s="33"/>
      <c r="B223" s="150"/>
      <c r="C223" s="151" t="s">
        <v>929</v>
      </c>
      <c r="D223" s="151" t="s">
        <v>161</v>
      </c>
      <c r="E223" s="152" t="s">
        <v>3086</v>
      </c>
      <c r="F223" s="153" t="s">
        <v>3087</v>
      </c>
      <c r="G223" s="154" t="s">
        <v>2922</v>
      </c>
      <c r="H223" s="155">
        <v>7</v>
      </c>
      <c r="I223" s="156"/>
      <c r="J223" s="157">
        <f t="shared" si="30"/>
        <v>0</v>
      </c>
      <c r="K223" s="158"/>
      <c r="L223" s="34"/>
      <c r="M223" s="159" t="s">
        <v>1</v>
      </c>
      <c r="N223" s="160" t="s">
        <v>41</v>
      </c>
      <c r="O223" s="59"/>
      <c r="P223" s="161">
        <f t="shared" si="31"/>
        <v>0</v>
      </c>
      <c r="Q223" s="161">
        <v>0</v>
      </c>
      <c r="R223" s="161">
        <f t="shared" si="32"/>
        <v>0</v>
      </c>
      <c r="S223" s="161">
        <v>0</v>
      </c>
      <c r="T223" s="162">
        <f t="shared" si="3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165</v>
      </c>
      <c r="AT223" s="163" t="s">
        <v>161</v>
      </c>
      <c r="AU223" s="163" t="s">
        <v>83</v>
      </c>
      <c r="AY223" s="18" t="s">
        <v>159</v>
      </c>
      <c r="BE223" s="164">
        <f t="shared" si="34"/>
        <v>0</v>
      </c>
      <c r="BF223" s="164">
        <f t="shared" si="35"/>
        <v>0</v>
      </c>
      <c r="BG223" s="164">
        <f t="shared" si="36"/>
        <v>0</v>
      </c>
      <c r="BH223" s="164">
        <f t="shared" si="37"/>
        <v>0</v>
      </c>
      <c r="BI223" s="164">
        <f t="shared" si="38"/>
        <v>0</v>
      </c>
      <c r="BJ223" s="18" t="s">
        <v>83</v>
      </c>
      <c r="BK223" s="164">
        <f t="shared" si="39"/>
        <v>0</v>
      </c>
      <c r="BL223" s="18" t="s">
        <v>165</v>
      </c>
      <c r="BM223" s="163" t="s">
        <v>1621</v>
      </c>
    </row>
    <row r="224" spans="1:65" s="2" customFormat="1" ht="21.75" customHeight="1">
      <c r="A224" s="33"/>
      <c r="B224" s="150"/>
      <c r="C224" s="151" t="s">
        <v>938</v>
      </c>
      <c r="D224" s="151" t="s">
        <v>161</v>
      </c>
      <c r="E224" s="152" t="s">
        <v>3088</v>
      </c>
      <c r="F224" s="153" t="s">
        <v>3089</v>
      </c>
      <c r="G224" s="154" t="s">
        <v>2922</v>
      </c>
      <c r="H224" s="155">
        <v>3</v>
      </c>
      <c r="I224" s="156"/>
      <c r="J224" s="157">
        <f t="shared" si="30"/>
        <v>0</v>
      </c>
      <c r="K224" s="158"/>
      <c r="L224" s="34"/>
      <c r="M224" s="159" t="s">
        <v>1</v>
      </c>
      <c r="N224" s="160" t="s">
        <v>41</v>
      </c>
      <c r="O224" s="59"/>
      <c r="P224" s="161">
        <f t="shared" si="31"/>
        <v>0</v>
      </c>
      <c r="Q224" s="161">
        <v>0</v>
      </c>
      <c r="R224" s="161">
        <f t="shared" si="32"/>
        <v>0</v>
      </c>
      <c r="S224" s="161">
        <v>0</v>
      </c>
      <c r="T224" s="162">
        <f t="shared" si="3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165</v>
      </c>
      <c r="AT224" s="163" t="s">
        <v>161</v>
      </c>
      <c r="AU224" s="163" t="s">
        <v>83</v>
      </c>
      <c r="AY224" s="18" t="s">
        <v>159</v>
      </c>
      <c r="BE224" s="164">
        <f t="shared" si="34"/>
        <v>0</v>
      </c>
      <c r="BF224" s="164">
        <f t="shared" si="35"/>
        <v>0</v>
      </c>
      <c r="BG224" s="164">
        <f t="shared" si="36"/>
        <v>0</v>
      </c>
      <c r="BH224" s="164">
        <f t="shared" si="37"/>
        <v>0</v>
      </c>
      <c r="BI224" s="164">
        <f t="shared" si="38"/>
        <v>0</v>
      </c>
      <c r="BJ224" s="18" t="s">
        <v>83</v>
      </c>
      <c r="BK224" s="164">
        <f t="shared" si="39"/>
        <v>0</v>
      </c>
      <c r="BL224" s="18" t="s">
        <v>165</v>
      </c>
      <c r="BM224" s="163" t="s">
        <v>1631</v>
      </c>
    </row>
    <row r="225" spans="1:65" s="2" customFormat="1" ht="21.75" customHeight="1">
      <c r="A225" s="33"/>
      <c r="B225" s="150"/>
      <c r="C225" s="151" t="s">
        <v>945</v>
      </c>
      <c r="D225" s="151" t="s">
        <v>161</v>
      </c>
      <c r="E225" s="152" t="s">
        <v>2980</v>
      </c>
      <c r="F225" s="153" t="s">
        <v>2981</v>
      </c>
      <c r="G225" s="154" t="s">
        <v>190</v>
      </c>
      <c r="H225" s="155">
        <v>57</v>
      </c>
      <c r="I225" s="156"/>
      <c r="J225" s="157">
        <f t="shared" si="30"/>
        <v>0</v>
      </c>
      <c r="K225" s="158"/>
      <c r="L225" s="34"/>
      <c r="M225" s="159" t="s">
        <v>1</v>
      </c>
      <c r="N225" s="160" t="s">
        <v>41</v>
      </c>
      <c r="O225" s="59"/>
      <c r="P225" s="161">
        <f t="shared" si="31"/>
        <v>0</v>
      </c>
      <c r="Q225" s="161">
        <v>0</v>
      </c>
      <c r="R225" s="161">
        <f t="shared" si="32"/>
        <v>0</v>
      </c>
      <c r="S225" s="161">
        <v>0</v>
      </c>
      <c r="T225" s="162">
        <f t="shared" si="3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165</v>
      </c>
      <c r="AT225" s="163" t="s">
        <v>161</v>
      </c>
      <c r="AU225" s="163" t="s">
        <v>83</v>
      </c>
      <c r="AY225" s="18" t="s">
        <v>159</v>
      </c>
      <c r="BE225" s="164">
        <f t="shared" si="34"/>
        <v>0</v>
      </c>
      <c r="BF225" s="164">
        <f t="shared" si="35"/>
        <v>0</v>
      </c>
      <c r="BG225" s="164">
        <f t="shared" si="36"/>
        <v>0</v>
      </c>
      <c r="BH225" s="164">
        <f t="shared" si="37"/>
        <v>0</v>
      </c>
      <c r="BI225" s="164">
        <f t="shared" si="38"/>
        <v>0</v>
      </c>
      <c r="BJ225" s="18" t="s">
        <v>83</v>
      </c>
      <c r="BK225" s="164">
        <f t="shared" si="39"/>
        <v>0</v>
      </c>
      <c r="BL225" s="18" t="s">
        <v>165</v>
      </c>
      <c r="BM225" s="163" t="s">
        <v>1646</v>
      </c>
    </row>
    <row r="226" spans="1:65" s="2" customFormat="1" ht="24.2" customHeight="1">
      <c r="A226" s="33"/>
      <c r="B226" s="150"/>
      <c r="C226" s="151" t="s">
        <v>961</v>
      </c>
      <c r="D226" s="151" t="s">
        <v>161</v>
      </c>
      <c r="E226" s="152" t="s">
        <v>3090</v>
      </c>
      <c r="F226" s="153" t="s">
        <v>3091</v>
      </c>
      <c r="G226" s="154" t="s">
        <v>2984</v>
      </c>
      <c r="H226" s="155">
        <v>12</v>
      </c>
      <c r="I226" s="156"/>
      <c r="J226" s="157">
        <f t="shared" si="30"/>
        <v>0</v>
      </c>
      <c r="K226" s="158"/>
      <c r="L226" s="34"/>
      <c r="M226" s="159" t="s">
        <v>1</v>
      </c>
      <c r="N226" s="160" t="s">
        <v>41</v>
      </c>
      <c r="O226" s="59"/>
      <c r="P226" s="161">
        <f t="shared" si="31"/>
        <v>0</v>
      </c>
      <c r="Q226" s="161">
        <v>0</v>
      </c>
      <c r="R226" s="161">
        <f t="shared" si="32"/>
        <v>0</v>
      </c>
      <c r="S226" s="161">
        <v>0</v>
      </c>
      <c r="T226" s="162">
        <f t="shared" si="3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165</v>
      </c>
      <c r="AT226" s="163" t="s">
        <v>161</v>
      </c>
      <c r="AU226" s="163" t="s">
        <v>83</v>
      </c>
      <c r="AY226" s="18" t="s">
        <v>159</v>
      </c>
      <c r="BE226" s="164">
        <f t="shared" si="34"/>
        <v>0</v>
      </c>
      <c r="BF226" s="164">
        <f t="shared" si="35"/>
        <v>0</v>
      </c>
      <c r="BG226" s="164">
        <f t="shared" si="36"/>
        <v>0</v>
      </c>
      <c r="BH226" s="164">
        <f t="shared" si="37"/>
        <v>0</v>
      </c>
      <c r="BI226" s="164">
        <f t="shared" si="38"/>
        <v>0</v>
      </c>
      <c r="BJ226" s="18" t="s">
        <v>83</v>
      </c>
      <c r="BK226" s="164">
        <f t="shared" si="39"/>
        <v>0</v>
      </c>
      <c r="BL226" s="18" t="s">
        <v>165</v>
      </c>
      <c r="BM226" s="163" t="s">
        <v>1655</v>
      </c>
    </row>
    <row r="227" spans="1:65" s="2" customFormat="1" ht="24.2" customHeight="1">
      <c r="A227" s="33"/>
      <c r="B227" s="150"/>
      <c r="C227" s="151" t="s">
        <v>968</v>
      </c>
      <c r="D227" s="151" t="s">
        <v>161</v>
      </c>
      <c r="E227" s="152" t="s">
        <v>3092</v>
      </c>
      <c r="F227" s="153" t="s">
        <v>3093</v>
      </c>
      <c r="G227" s="154" t="s">
        <v>2984</v>
      </c>
      <c r="H227" s="155">
        <v>5</v>
      </c>
      <c r="I227" s="156"/>
      <c r="J227" s="157">
        <f t="shared" si="30"/>
        <v>0</v>
      </c>
      <c r="K227" s="158"/>
      <c r="L227" s="34"/>
      <c r="M227" s="159" t="s">
        <v>1</v>
      </c>
      <c r="N227" s="160" t="s">
        <v>41</v>
      </c>
      <c r="O227" s="59"/>
      <c r="P227" s="161">
        <f t="shared" si="31"/>
        <v>0</v>
      </c>
      <c r="Q227" s="161">
        <v>0</v>
      </c>
      <c r="R227" s="161">
        <f t="shared" si="32"/>
        <v>0</v>
      </c>
      <c r="S227" s="161">
        <v>0</v>
      </c>
      <c r="T227" s="162">
        <f t="shared" si="3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165</v>
      </c>
      <c r="AT227" s="163" t="s">
        <v>161</v>
      </c>
      <c r="AU227" s="163" t="s">
        <v>83</v>
      </c>
      <c r="AY227" s="18" t="s">
        <v>159</v>
      </c>
      <c r="BE227" s="164">
        <f t="shared" si="34"/>
        <v>0</v>
      </c>
      <c r="BF227" s="164">
        <f t="shared" si="35"/>
        <v>0</v>
      </c>
      <c r="BG227" s="164">
        <f t="shared" si="36"/>
        <v>0</v>
      </c>
      <c r="BH227" s="164">
        <f t="shared" si="37"/>
        <v>0</v>
      </c>
      <c r="BI227" s="164">
        <f t="shared" si="38"/>
        <v>0</v>
      </c>
      <c r="BJ227" s="18" t="s">
        <v>83</v>
      </c>
      <c r="BK227" s="164">
        <f t="shared" si="39"/>
        <v>0</v>
      </c>
      <c r="BL227" s="18" t="s">
        <v>165</v>
      </c>
      <c r="BM227" s="163" t="s">
        <v>1666</v>
      </c>
    </row>
    <row r="228" spans="1:65" s="2" customFormat="1" ht="24.2" customHeight="1">
      <c r="A228" s="33"/>
      <c r="B228" s="150"/>
      <c r="C228" s="151" t="s">
        <v>976</v>
      </c>
      <c r="D228" s="151" t="s">
        <v>161</v>
      </c>
      <c r="E228" s="152" t="s">
        <v>3094</v>
      </c>
      <c r="F228" s="153" t="s">
        <v>3095</v>
      </c>
      <c r="G228" s="154" t="s">
        <v>2984</v>
      </c>
      <c r="H228" s="155">
        <v>30</v>
      </c>
      <c r="I228" s="156"/>
      <c r="J228" s="157">
        <f t="shared" si="30"/>
        <v>0</v>
      </c>
      <c r="K228" s="158"/>
      <c r="L228" s="34"/>
      <c r="M228" s="159" t="s">
        <v>1</v>
      </c>
      <c r="N228" s="160" t="s">
        <v>41</v>
      </c>
      <c r="O228" s="59"/>
      <c r="P228" s="161">
        <f t="shared" si="31"/>
        <v>0</v>
      </c>
      <c r="Q228" s="161">
        <v>0</v>
      </c>
      <c r="R228" s="161">
        <f t="shared" si="32"/>
        <v>0</v>
      </c>
      <c r="S228" s="161">
        <v>0</v>
      </c>
      <c r="T228" s="162">
        <f t="shared" si="3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165</v>
      </c>
      <c r="AT228" s="163" t="s">
        <v>161</v>
      </c>
      <c r="AU228" s="163" t="s">
        <v>83</v>
      </c>
      <c r="AY228" s="18" t="s">
        <v>159</v>
      </c>
      <c r="BE228" s="164">
        <f t="shared" si="34"/>
        <v>0</v>
      </c>
      <c r="BF228" s="164">
        <f t="shared" si="35"/>
        <v>0</v>
      </c>
      <c r="BG228" s="164">
        <f t="shared" si="36"/>
        <v>0</v>
      </c>
      <c r="BH228" s="164">
        <f t="shared" si="37"/>
        <v>0</v>
      </c>
      <c r="BI228" s="164">
        <f t="shared" si="38"/>
        <v>0</v>
      </c>
      <c r="BJ228" s="18" t="s">
        <v>83</v>
      </c>
      <c r="BK228" s="164">
        <f t="shared" si="39"/>
        <v>0</v>
      </c>
      <c r="BL228" s="18" t="s">
        <v>165</v>
      </c>
      <c r="BM228" s="163" t="s">
        <v>1678</v>
      </c>
    </row>
    <row r="229" spans="1:65" s="2" customFormat="1" ht="24.2" customHeight="1">
      <c r="A229" s="33"/>
      <c r="B229" s="150"/>
      <c r="C229" s="151" t="s">
        <v>984</v>
      </c>
      <c r="D229" s="151" t="s">
        <v>161</v>
      </c>
      <c r="E229" s="152" t="s">
        <v>2982</v>
      </c>
      <c r="F229" s="153" t="s">
        <v>2983</v>
      </c>
      <c r="G229" s="154" t="s">
        <v>2984</v>
      </c>
      <c r="H229" s="155">
        <v>10</v>
      </c>
      <c r="I229" s="156"/>
      <c r="J229" s="157">
        <f t="shared" si="30"/>
        <v>0</v>
      </c>
      <c r="K229" s="158"/>
      <c r="L229" s="34"/>
      <c r="M229" s="159" t="s">
        <v>1</v>
      </c>
      <c r="N229" s="160" t="s">
        <v>41</v>
      </c>
      <c r="O229" s="59"/>
      <c r="P229" s="161">
        <f t="shared" si="31"/>
        <v>0</v>
      </c>
      <c r="Q229" s="161">
        <v>0</v>
      </c>
      <c r="R229" s="161">
        <f t="shared" si="32"/>
        <v>0</v>
      </c>
      <c r="S229" s="161">
        <v>0</v>
      </c>
      <c r="T229" s="162">
        <f t="shared" si="3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165</v>
      </c>
      <c r="AT229" s="163" t="s">
        <v>161</v>
      </c>
      <c r="AU229" s="163" t="s">
        <v>83</v>
      </c>
      <c r="AY229" s="18" t="s">
        <v>159</v>
      </c>
      <c r="BE229" s="164">
        <f t="shared" si="34"/>
        <v>0</v>
      </c>
      <c r="BF229" s="164">
        <f t="shared" si="35"/>
        <v>0</v>
      </c>
      <c r="BG229" s="164">
        <f t="shared" si="36"/>
        <v>0</v>
      </c>
      <c r="BH229" s="164">
        <f t="shared" si="37"/>
        <v>0</v>
      </c>
      <c r="BI229" s="164">
        <f t="shared" si="38"/>
        <v>0</v>
      </c>
      <c r="BJ229" s="18" t="s">
        <v>83</v>
      </c>
      <c r="BK229" s="164">
        <f t="shared" si="39"/>
        <v>0</v>
      </c>
      <c r="BL229" s="18" t="s">
        <v>165</v>
      </c>
      <c r="BM229" s="163" t="s">
        <v>1688</v>
      </c>
    </row>
    <row r="230" spans="1:65" s="2" customFormat="1" ht="21.75" customHeight="1">
      <c r="A230" s="33"/>
      <c r="B230" s="150"/>
      <c r="C230" s="151" t="s">
        <v>995</v>
      </c>
      <c r="D230" s="151" t="s">
        <v>161</v>
      </c>
      <c r="E230" s="152" t="s">
        <v>2985</v>
      </c>
      <c r="F230" s="153" t="s">
        <v>2986</v>
      </c>
      <c r="G230" s="154" t="s">
        <v>190</v>
      </c>
      <c r="H230" s="155">
        <v>40</v>
      </c>
      <c r="I230" s="156"/>
      <c r="J230" s="157">
        <f t="shared" si="30"/>
        <v>0</v>
      </c>
      <c r="K230" s="158"/>
      <c r="L230" s="34"/>
      <c r="M230" s="159" t="s">
        <v>1</v>
      </c>
      <c r="N230" s="160" t="s">
        <v>41</v>
      </c>
      <c r="O230" s="59"/>
      <c r="P230" s="161">
        <f t="shared" si="31"/>
        <v>0</v>
      </c>
      <c r="Q230" s="161">
        <v>0</v>
      </c>
      <c r="R230" s="161">
        <f t="shared" si="32"/>
        <v>0</v>
      </c>
      <c r="S230" s="161">
        <v>0</v>
      </c>
      <c r="T230" s="162">
        <f t="shared" si="3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165</v>
      </c>
      <c r="AT230" s="163" t="s">
        <v>161</v>
      </c>
      <c r="AU230" s="163" t="s">
        <v>83</v>
      </c>
      <c r="AY230" s="18" t="s">
        <v>159</v>
      </c>
      <c r="BE230" s="164">
        <f t="shared" si="34"/>
        <v>0</v>
      </c>
      <c r="BF230" s="164">
        <f t="shared" si="35"/>
        <v>0</v>
      </c>
      <c r="BG230" s="164">
        <f t="shared" si="36"/>
        <v>0</v>
      </c>
      <c r="BH230" s="164">
        <f t="shared" si="37"/>
        <v>0</v>
      </c>
      <c r="BI230" s="164">
        <f t="shared" si="38"/>
        <v>0</v>
      </c>
      <c r="BJ230" s="18" t="s">
        <v>83</v>
      </c>
      <c r="BK230" s="164">
        <f t="shared" si="39"/>
        <v>0</v>
      </c>
      <c r="BL230" s="18" t="s">
        <v>165</v>
      </c>
      <c r="BM230" s="163" t="s">
        <v>1698</v>
      </c>
    </row>
    <row r="231" spans="1:65" s="2" customFormat="1" ht="24.2" customHeight="1">
      <c r="A231" s="33"/>
      <c r="B231" s="150"/>
      <c r="C231" s="151" t="s">
        <v>999</v>
      </c>
      <c r="D231" s="151" t="s">
        <v>161</v>
      </c>
      <c r="E231" s="152" t="s">
        <v>3096</v>
      </c>
      <c r="F231" s="153" t="s">
        <v>3097</v>
      </c>
      <c r="G231" s="154" t="s">
        <v>2984</v>
      </c>
      <c r="H231" s="155">
        <v>20</v>
      </c>
      <c r="I231" s="156"/>
      <c r="J231" s="157">
        <f t="shared" si="30"/>
        <v>0</v>
      </c>
      <c r="K231" s="158"/>
      <c r="L231" s="34"/>
      <c r="M231" s="159" t="s">
        <v>1</v>
      </c>
      <c r="N231" s="160" t="s">
        <v>41</v>
      </c>
      <c r="O231" s="59"/>
      <c r="P231" s="161">
        <f t="shared" si="31"/>
        <v>0</v>
      </c>
      <c r="Q231" s="161">
        <v>0</v>
      </c>
      <c r="R231" s="161">
        <f t="shared" si="32"/>
        <v>0</v>
      </c>
      <c r="S231" s="161">
        <v>0</v>
      </c>
      <c r="T231" s="162">
        <f t="shared" si="3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165</v>
      </c>
      <c r="AT231" s="163" t="s">
        <v>161</v>
      </c>
      <c r="AU231" s="163" t="s">
        <v>83</v>
      </c>
      <c r="AY231" s="18" t="s">
        <v>159</v>
      </c>
      <c r="BE231" s="164">
        <f t="shared" si="34"/>
        <v>0</v>
      </c>
      <c r="BF231" s="164">
        <f t="shared" si="35"/>
        <v>0</v>
      </c>
      <c r="BG231" s="164">
        <f t="shared" si="36"/>
        <v>0</v>
      </c>
      <c r="BH231" s="164">
        <f t="shared" si="37"/>
        <v>0</v>
      </c>
      <c r="BI231" s="164">
        <f t="shared" si="38"/>
        <v>0</v>
      </c>
      <c r="BJ231" s="18" t="s">
        <v>83</v>
      </c>
      <c r="BK231" s="164">
        <f t="shared" si="39"/>
        <v>0</v>
      </c>
      <c r="BL231" s="18" t="s">
        <v>165</v>
      </c>
      <c r="BM231" s="163" t="s">
        <v>1707</v>
      </c>
    </row>
    <row r="232" spans="1:65" s="2" customFormat="1" ht="24.2" customHeight="1">
      <c r="A232" s="33"/>
      <c r="B232" s="150"/>
      <c r="C232" s="151" t="s">
        <v>1004</v>
      </c>
      <c r="D232" s="151" t="s">
        <v>161</v>
      </c>
      <c r="E232" s="152" t="s">
        <v>3098</v>
      </c>
      <c r="F232" s="153" t="s">
        <v>2988</v>
      </c>
      <c r="G232" s="154" t="s">
        <v>2984</v>
      </c>
      <c r="H232" s="155">
        <v>20</v>
      </c>
      <c r="I232" s="156"/>
      <c r="J232" s="157">
        <f t="shared" si="30"/>
        <v>0</v>
      </c>
      <c r="K232" s="158"/>
      <c r="L232" s="34"/>
      <c r="M232" s="159" t="s">
        <v>1</v>
      </c>
      <c r="N232" s="160" t="s">
        <v>41</v>
      </c>
      <c r="O232" s="59"/>
      <c r="P232" s="161">
        <f t="shared" si="31"/>
        <v>0</v>
      </c>
      <c r="Q232" s="161">
        <v>0</v>
      </c>
      <c r="R232" s="161">
        <f t="shared" si="32"/>
        <v>0</v>
      </c>
      <c r="S232" s="161">
        <v>0</v>
      </c>
      <c r="T232" s="162">
        <f t="shared" si="3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165</v>
      </c>
      <c r="AT232" s="163" t="s">
        <v>161</v>
      </c>
      <c r="AU232" s="163" t="s">
        <v>83</v>
      </c>
      <c r="AY232" s="18" t="s">
        <v>159</v>
      </c>
      <c r="BE232" s="164">
        <f t="shared" si="34"/>
        <v>0</v>
      </c>
      <c r="BF232" s="164">
        <f t="shared" si="35"/>
        <v>0</v>
      </c>
      <c r="BG232" s="164">
        <f t="shared" si="36"/>
        <v>0</v>
      </c>
      <c r="BH232" s="164">
        <f t="shared" si="37"/>
        <v>0</v>
      </c>
      <c r="BI232" s="164">
        <f t="shared" si="38"/>
        <v>0</v>
      </c>
      <c r="BJ232" s="18" t="s">
        <v>83</v>
      </c>
      <c r="BK232" s="164">
        <f t="shared" si="39"/>
        <v>0</v>
      </c>
      <c r="BL232" s="18" t="s">
        <v>165</v>
      </c>
      <c r="BM232" s="163" t="s">
        <v>1715</v>
      </c>
    </row>
    <row r="233" spans="1:65" s="2" customFormat="1" ht="21.75" customHeight="1">
      <c r="A233" s="33"/>
      <c r="B233" s="150"/>
      <c r="C233" s="151" t="s">
        <v>1008</v>
      </c>
      <c r="D233" s="151" t="s">
        <v>161</v>
      </c>
      <c r="E233" s="152" t="s">
        <v>3099</v>
      </c>
      <c r="F233" s="153" t="s">
        <v>3100</v>
      </c>
      <c r="G233" s="154" t="s">
        <v>190</v>
      </c>
      <c r="H233" s="155">
        <v>30</v>
      </c>
      <c r="I233" s="156"/>
      <c r="J233" s="157">
        <f t="shared" si="30"/>
        <v>0</v>
      </c>
      <c r="K233" s="158"/>
      <c r="L233" s="34"/>
      <c r="M233" s="159" t="s">
        <v>1</v>
      </c>
      <c r="N233" s="160" t="s">
        <v>41</v>
      </c>
      <c r="O233" s="59"/>
      <c r="P233" s="161">
        <f t="shared" si="31"/>
        <v>0</v>
      </c>
      <c r="Q233" s="161">
        <v>0</v>
      </c>
      <c r="R233" s="161">
        <f t="shared" si="32"/>
        <v>0</v>
      </c>
      <c r="S233" s="161">
        <v>0</v>
      </c>
      <c r="T233" s="162">
        <f t="shared" si="3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165</v>
      </c>
      <c r="AT233" s="163" t="s">
        <v>161</v>
      </c>
      <c r="AU233" s="163" t="s">
        <v>83</v>
      </c>
      <c r="AY233" s="18" t="s">
        <v>159</v>
      </c>
      <c r="BE233" s="164">
        <f t="shared" si="34"/>
        <v>0</v>
      </c>
      <c r="BF233" s="164">
        <f t="shared" si="35"/>
        <v>0</v>
      </c>
      <c r="BG233" s="164">
        <f t="shared" si="36"/>
        <v>0</v>
      </c>
      <c r="BH233" s="164">
        <f t="shared" si="37"/>
        <v>0</v>
      </c>
      <c r="BI233" s="164">
        <f t="shared" si="38"/>
        <v>0</v>
      </c>
      <c r="BJ233" s="18" t="s">
        <v>83</v>
      </c>
      <c r="BK233" s="164">
        <f t="shared" si="39"/>
        <v>0</v>
      </c>
      <c r="BL233" s="18" t="s">
        <v>165</v>
      </c>
      <c r="BM233" s="163" t="s">
        <v>1723</v>
      </c>
    </row>
    <row r="234" spans="1:65" s="2" customFormat="1" ht="24.2" customHeight="1">
      <c r="A234" s="33"/>
      <c r="B234" s="150"/>
      <c r="C234" s="151" t="s">
        <v>1013</v>
      </c>
      <c r="D234" s="151" t="s">
        <v>161</v>
      </c>
      <c r="E234" s="152" t="s">
        <v>3101</v>
      </c>
      <c r="F234" s="153" t="s">
        <v>3044</v>
      </c>
      <c r="G234" s="154" t="s">
        <v>2984</v>
      </c>
      <c r="H234" s="155">
        <v>30</v>
      </c>
      <c r="I234" s="156"/>
      <c r="J234" s="157">
        <f t="shared" si="30"/>
        <v>0</v>
      </c>
      <c r="K234" s="158"/>
      <c r="L234" s="34"/>
      <c r="M234" s="159" t="s">
        <v>1</v>
      </c>
      <c r="N234" s="160" t="s">
        <v>41</v>
      </c>
      <c r="O234" s="59"/>
      <c r="P234" s="161">
        <f t="shared" si="31"/>
        <v>0</v>
      </c>
      <c r="Q234" s="161">
        <v>0</v>
      </c>
      <c r="R234" s="161">
        <f t="shared" si="32"/>
        <v>0</v>
      </c>
      <c r="S234" s="161">
        <v>0</v>
      </c>
      <c r="T234" s="162">
        <f t="shared" si="3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165</v>
      </c>
      <c r="AT234" s="163" t="s">
        <v>161</v>
      </c>
      <c r="AU234" s="163" t="s">
        <v>83</v>
      </c>
      <c r="AY234" s="18" t="s">
        <v>159</v>
      </c>
      <c r="BE234" s="164">
        <f t="shared" si="34"/>
        <v>0</v>
      </c>
      <c r="BF234" s="164">
        <f t="shared" si="35"/>
        <v>0</v>
      </c>
      <c r="BG234" s="164">
        <f t="shared" si="36"/>
        <v>0</v>
      </c>
      <c r="BH234" s="164">
        <f t="shared" si="37"/>
        <v>0</v>
      </c>
      <c r="BI234" s="164">
        <f t="shared" si="38"/>
        <v>0</v>
      </c>
      <c r="BJ234" s="18" t="s">
        <v>83</v>
      </c>
      <c r="BK234" s="164">
        <f t="shared" si="39"/>
        <v>0</v>
      </c>
      <c r="BL234" s="18" t="s">
        <v>165</v>
      </c>
      <c r="BM234" s="163" t="s">
        <v>1734</v>
      </c>
    </row>
    <row r="235" spans="1:65" s="2" customFormat="1" ht="21.75" customHeight="1">
      <c r="A235" s="33"/>
      <c r="B235" s="150"/>
      <c r="C235" s="151" t="s">
        <v>1020</v>
      </c>
      <c r="D235" s="151" t="s">
        <v>161</v>
      </c>
      <c r="E235" s="152" t="s">
        <v>2991</v>
      </c>
      <c r="F235" s="153" t="s">
        <v>2992</v>
      </c>
      <c r="G235" s="154" t="s">
        <v>190</v>
      </c>
      <c r="H235" s="155">
        <v>30</v>
      </c>
      <c r="I235" s="156"/>
      <c r="J235" s="157">
        <f t="shared" si="30"/>
        <v>0</v>
      </c>
      <c r="K235" s="158"/>
      <c r="L235" s="34"/>
      <c r="M235" s="159" t="s">
        <v>1</v>
      </c>
      <c r="N235" s="160" t="s">
        <v>41</v>
      </c>
      <c r="O235" s="59"/>
      <c r="P235" s="161">
        <f t="shared" si="31"/>
        <v>0</v>
      </c>
      <c r="Q235" s="161">
        <v>0</v>
      </c>
      <c r="R235" s="161">
        <f t="shared" si="32"/>
        <v>0</v>
      </c>
      <c r="S235" s="161">
        <v>0</v>
      </c>
      <c r="T235" s="162">
        <f t="shared" si="3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165</v>
      </c>
      <c r="AT235" s="163" t="s">
        <v>161</v>
      </c>
      <c r="AU235" s="163" t="s">
        <v>83</v>
      </c>
      <c r="AY235" s="18" t="s">
        <v>159</v>
      </c>
      <c r="BE235" s="164">
        <f t="shared" si="34"/>
        <v>0</v>
      </c>
      <c r="BF235" s="164">
        <f t="shared" si="35"/>
        <v>0</v>
      </c>
      <c r="BG235" s="164">
        <f t="shared" si="36"/>
        <v>0</v>
      </c>
      <c r="BH235" s="164">
        <f t="shared" si="37"/>
        <v>0</v>
      </c>
      <c r="BI235" s="164">
        <f t="shared" si="38"/>
        <v>0</v>
      </c>
      <c r="BJ235" s="18" t="s">
        <v>83</v>
      </c>
      <c r="BK235" s="164">
        <f t="shared" si="39"/>
        <v>0</v>
      </c>
      <c r="BL235" s="18" t="s">
        <v>165</v>
      </c>
      <c r="BM235" s="163" t="s">
        <v>1745</v>
      </c>
    </row>
    <row r="236" spans="1:65" s="2" customFormat="1" ht="16.5" customHeight="1">
      <c r="A236" s="33"/>
      <c r="B236" s="150"/>
      <c r="C236" s="151" t="s">
        <v>1032</v>
      </c>
      <c r="D236" s="151" t="s">
        <v>161</v>
      </c>
      <c r="E236" s="152" t="s">
        <v>3102</v>
      </c>
      <c r="F236" s="153" t="s">
        <v>3103</v>
      </c>
      <c r="G236" s="154" t="s">
        <v>2984</v>
      </c>
      <c r="H236" s="155">
        <v>15</v>
      </c>
      <c r="I236" s="156"/>
      <c r="J236" s="157">
        <f t="shared" si="30"/>
        <v>0</v>
      </c>
      <c r="K236" s="158"/>
      <c r="L236" s="34"/>
      <c r="M236" s="159" t="s">
        <v>1</v>
      </c>
      <c r="N236" s="160" t="s">
        <v>41</v>
      </c>
      <c r="O236" s="59"/>
      <c r="P236" s="161">
        <f t="shared" si="31"/>
        <v>0</v>
      </c>
      <c r="Q236" s="161">
        <v>0</v>
      </c>
      <c r="R236" s="161">
        <f t="shared" si="32"/>
        <v>0</v>
      </c>
      <c r="S236" s="161">
        <v>0</v>
      </c>
      <c r="T236" s="162">
        <f t="shared" si="3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165</v>
      </c>
      <c r="AT236" s="163" t="s">
        <v>161</v>
      </c>
      <c r="AU236" s="163" t="s">
        <v>83</v>
      </c>
      <c r="AY236" s="18" t="s">
        <v>159</v>
      </c>
      <c r="BE236" s="164">
        <f t="shared" si="34"/>
        <v>0</v>
      </c>
      <c r="BF236" s="164">
        <f t="shared" si="35"/>
        <v>0</v>
      </c>
      <c r="BG236" s="164">
        <f t="shared" si="36"/>
        <v>0</v>
      </c>
      <c r="BH236" s="164">
        <f t="shared" si="37"/>
        <v>0</v>
      </c>
      <c r="BI236" s="164">
        <f t="shared" si="38"/>
        <v>0</v>
      </c>
      <c r="BJ236" s="18" t="s">
        <v>83</v>
      </c>
      <c r="BK236" s="164">
        <f t="shared" si="39"/>
        <v>0</v>
      </c>
      <c r="BL236" s="18" t="s">
        <v>165</v>
      </c>
      <c r="BM236" s="163" t="s">
        <v>1756</v>
      </c>
    </row>
    <row r="237" spans="1:65" s="2" customFormat="1" ht="16.5" customHeight="1">
      <c r="A237" s="33"/>
      <c r="B237" s="150"/>
      <c r="C237" s="151" t="s">
        <v>1036</v>
      </c>
      <c r="D237" s="151" t="s">
        <v>161</v>
      </c>
      <c r="E237" s="152" t="s">
        <v>3104</v>
      </c>
      <c r="F237" s="153" t="s">
        <v>3105</v>
      </c>
      <c r="G237" s="154" t="s">
        <v>2984</v>
      </c>
      <c r="H237" s="155">
        <v>15</v>
      </c>
      <c r="I237" s="156"/>
      <c r="J237" s="157">
        <f t="shared" si="30"/>
        <v>0</v>
      </c>
      <c r="K237" s="158"/>
      <c r="L237" s="34"/>
      <c r="M237" s="159" t="s">
        <v>1</v>
      </c>
      <c r="N237" s="160" t="s">
        <v>41</v>
      </c>
      <c r="O237" s="59"/>
      <c r="P237" s="161">
        <f t="shared" si="31"/>
        <v>0</v>
      </c>
      <c r="Q237" s="161">
        <v>0</v>
      </c>
      <c r="R237" s="161">
        <f t="shared" si="32"/>
        <v>0</v>
      </c>
      <c r="S237" s="161">
        <v>0</v>
      </c>
      <c r="T237" s="162">
        <f t="shared" si="3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165</v>
      </c>
      <c r="AT237" s="163" t="s">
        <v>161</v>
      </c>
      <c r="AU237" s="163" t="s">
        <v>83</v>
      </c>
      <c r="AY237" s="18" t="s">
        <v>159</v>
      </c>
      <c r="BE237" s="164">
        <f t="shared" si="34"/>
        <v>0</v>
      </c>
      <c r="BF237" s="164">
        <f t="shared" si="35"/>
        <v>0</v>
      </c>
      <c r="BG237" s="164">
        <f t="shared" si="36"/>
        <v>0</v>
      </c>
      <c r="BH237" s="164">
        <f t="shared" si="37"/>
        <v>0</v>
      </c>
      <c r="BI237" s="164">
        <f t="shared" si="38"/>
        <v>0</v>
      </c>
      <c r="BJ237" s="18" t="s">
        <v>83</v>
      </c>
      <c r="BK237" s="164">
        <f t="shared" si="39"/>
        <v>0</v>
      </c>
      <c r="BL237" s="18" t="s">
        <v>165</v>
      </c>
      <c r="BM237" s="163" t="s">
        <v>1763</v>
      </c>
    </row>
    <row r="238" spans="1:65" s="2" customFormat="1" ht="37.9" customHeight="1">
      <c r="A238" s="33"/>
      <c r="B238" s="150"/>
      <c r="C238" s="151" t="s">
        <v>1047</v>
      </c>
      <c r="D238" s="151" t="s">
        <v>161</v>
      </c>
      <c r="E238" s="152" t="s">
        <v>3004</v>
      </c>
      <c r="F238" s="153" t="s">
        <v>3005</v>
      </c>
      <c r="G238" s="154" t="s">
        <v>164</v>
      </c>
      <c r="H238" s="155">
        <v>35</v>
      </c>
      <c r="I238" s="156"/>
      <c r="J238" s="157">
        <f t="shared" si="30"/>
        <v>0</v>
      </c>
      <c r="K238" s="158"/>
      <c r="L238" s="34"/>
      <c r="M238" s="159" t="s">
        <v>1</v>
      </c>
      <c r="N238" s="160" t="s">
        <v>41</v>
      </c>
      <c r="O238" s="59"/>
      <c r="P238" s="161">
        <f t="shared" si="31"/>
        <v>0</v>
      </c>
      <c r="Q238" s="161">
        <v>0</v>
      </c>
      <c r="R238" s="161">
        <f t="shared" si="32"/>
        <v>0</v>
      </c>
      <c r="S238" s="161">
        <v>0</v>
      </c>
      <c r="T238" s="162">
        <f t="shared" si="3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165</v>
      </c>
      <c r="AT238" s="163" t="s">
        <v>161</v>
      </c>
      <c r="AU238" s="163" t="s">
        <v>83</v>
      </c>
      <c r="AY238" s="18" t="s">
        <v>159</v>
      </c>
      <c r="BE238" s="164">
        <f t="shared" si="34"/>
        <v>0</v>
      </c>
      <c r="BF238" s="164">
        <f t="shared" si="35"/>
        <v>0</v>
      </c>
      <c r="BG238" s="164">
        <f t="shared" si="36"/>
        <v>0</v>
      </c>
      <c r="BH238" s="164">
        <f t="shared" si="37"/>
        <v>0</v>
      </c>
      <c r="BI238" s="164">
        <f t="shared" si="38"/>
        <v>0</v>
      </c>
      <c r="BJ238" s="18" t="s">
        <v>83</v>
      </c>
      <c r="BK238" s="164">
        <f t="shared" si="39"/>
        <v>0</v>
      </c>
      <c r="BL238" s="18" t="s">
        <v>165</v>
      </c>
      <c r="BM238" s="163" t="s">
        <v>1772</v>
      </c>
    </row>
    <row r="239" spans="1:65" s="2" customFormat="1" ht="16.5" customHeight="1">
      <c r="A239" s="33"/>
      <c r="B239" s="150"/>
      <c r="C239" s="151" t="s">
        <v>1051</v>
      </c>
      <c r="D239" s="151" t="s">
        <v>161</v>
      </c>
      <c r="E239" s="152" t="s">
        <v>3054</v>
      </c>
      <c r="F239" s="153" t="s">
        <v>3055</v>
      </c>
      <c r="G239" s="154" t="s">
        <v>325</v>
      </c>
      <c r="H239" s="155">
        <v>7</v>
      </c>
      <c r="I239" s="156"/>
      <c r="J239" s="157">
        <f t="shared" si="30"/>
        <v>0</v>
      </c>
      <c r="K239" s="158"/>
      <c r="L239" s="34"/>
      <c r="M239" s="159" t="s">
        <v>1</v>
      </c>
      <c r="N239" s="160" t="s">
        <v>41</v>
      </c>
      <c r="O239" s="59"/>
      <c r="P239" s="161">
        <f t="shared" si="31"/>
        <v>0</v>
      </c>
      <c r="Q239" s="161">
        <v>0</v>
      </c>
      <c r="R239" s="161">
        <f t="shared" si="32"/>
        <v>0</v>
      </c>
      <c r="S239" s="161">
        <v>0</v>
      </c>
      <c r="T239" s="162">
        <f t="shared" si="3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165</v>
      </c>
      <c r="AT239" s="163" t="s">
        <v>161</v>
      </c>
      <c r="AU239" s="163" t="s">
        <v>83</v>
      </c>
      <c r="AY239" s="18" t="s">
        <v>159</v>
      </c>
      <c r="BE239" s="164">
        <f t="shared" si="34"/>
        <v>0</v>
      </c>
      <c r="BF239" s="164">
        <f t="shared" si="35"/>
        <v>0</v>
      </c>
      <c r="BG239" s="164">
        <f t="shared" si="36"/>
        <v>0</v>
      </c>
      <c r="BH239" s="164">
        <f t="shared" si="37"/>
        <v>0</v>
      </c>
      <c r="BI239" s="164">
        <f t="shared" si="38"/>
        <v>0</v>
      </c>
      <c r="BJ239" s="18" t="s">
        <v>83</v>
      </c>
      <c r="BK239" s="164">
        <f t="shared" si="39"/>
        <v>0</v>
      </c>
      <c r="BL239" s="18" t="s">
        <v>165</v>
      </c>
      <c r="BM239" s="163" t="s">
        <v>1783</v>
      </c>
    </row>
    <row r="240" spans="1:65" s="2" customFormat="1" ht="16.5" customHeight="1">
      <c r="A240" s="33"/>
      <c r="B240" s="150"/>
      <c r="C240" s="151" t="s">
        <v>1058</v>
      </c>
      <c r="D240" s="151" t="s">
        <v>161</v>
      </c>
      <c r="E240" s="152" t="s">
        <v>2995</v>
      </c>
      <c r="F240" s="153" t="s">
        <v>2996</v>
      </c>
      <c r="G240" s="154" t="s">
        <v>325</v>
      </c>
      <c r="H240" s="155">
        <v>7</v>
      </c>
      <c r="I240" s="156"/>
      <c r="J240" s="157">
        <f t="shared" si="30"/>
        <v>0</v>
      </c>
      <c r="K240" s="158"/>
      <c r="L240" s="34"/>
      <c r="M240" s="159" t="s">
        <v>1</v>
      </c>
      <c r="N240" s="160" t="s">
        <v>41</v>
      </c>
      <c r="O240" s="59"/>
      <c r="P240" s="161">
        <f t="shared" si="31"/>
        <v>0</v>
      </c>
      <c r="Q240" s="161">
        <v>0</v>
      </c>
      <c r="R240" s="161">
        <f t="shared" si="32"/>
        <v>0</v>
      </c>
      <c r="S240" s="161">
        <v>0</v>
      </c>
      <c r="T240" s="162">
        <f t="shared" si="3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165</v>
      </c>
      <c r="AT240" s="163" t="s">
        <v>161</v>
      </c>
      <c r="AU240" s="163" t="s">
        <v>83</v>
      </c>
      <c r="AY240" s="18" t="s">
        <v>159</v>
      </c>
      <c r="BE240" s="164">
        <f t="shared" si="34"/>
        <v>0</v>
      </c>
      <c r="BF240" s="164">
        <f t="shared" si="35"/>
        <v>0</v>
      </c>
      <c r="BG240" s="164">
        <f t="shared" si="36"/>
        <v>0</v>
      </c>
      <c r="BH240" s="164">
        <f t="shared" si="37"/>
        <v>0</v>
      </c>
      <c r="BI240" s="164">
        <f t="shared" si="38"/>
        <v>0</v>
      </c>
      <c r="BJ240" s="18" t="s">
        <v>83</v>
      </c>
      <c r="BK240" s="164">
        <f t="shared" si="39"/>
        <v>0</v>
      </c>
      <c r="BL240" s="18" t="s">
        <v>165</v>
      </c>
      <c r="BM240" s="163" t="s">
        <v>1793</v>
      </c>
    </row>
    <row r="241" spans="1:65" s="2" customFormat="1" ht="16.5" customHeight="1">
      <c r="A241" s="33"/>
      <c r="B241" s="150"/>
      <c r="C241" s="151" t="s">
        <v>1063</v>
      </c>
      <c r="D241" s="151" t="s">
        <v>161</v>
      </c>
      <c r="E241" s="152" t="s">
        <v>2999</v>
      </c>
      <c r="F241" s="153" t="s">
        <v>3000</v>
      </c>
      <c r="G241" s="154" t="s">
        <v>190</v>
      </c>
      <c r="H241" s="155">
        <v>7</v>
      </c>
      <c r="I241" s="156"/>
      <c r="J241" s="157">
        <f t="shared" si="30"/>
        <v>0</v>
      </c>
      <c r="K241" s="158"/>
      <c r="L241" s="34"/>
      <c r="M241" s="159" t="s">
        <v>1</v>
      </c>
      <c r="N241" s="160" t="s">
        <v>41</v>
      </c>
      <c r="O241" s="59"/>
      <c r="P241" s="161">
        <f t="shared" si="31"/>
        <v>0</v>
      </c>
      <c r="Q241" s="161">
        <v>0</v>
      </c>
      <c r="R241" s="161">
        <f t="shared" si="32"/>
        <v>0</v>
      </c>
      <c r="S241" s="161">
        <v>0</v>
      </c>
      <c r="T241" s="162">
        <f t="shared" si="3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165</v>
      </c>
      <c r="AT241" s="163" t="s">
        <v>161</v>
      </c>
      <c r="AU241" s="163" t="s">
        <v>83</v>
      </c>
      <c r="AY241" s="18" t="s">
        <v>159</v>
      </c>
      <c r="BE241" s="164">
        <f t="shared" si="34"/>
        <v>0</v>
      </c>
      <c r="BF241" s="164">
        <f t="shared" si="35"/>
        <v>0</v>
      </c>
      <c r="BG241" s="164">
        <f t="shared" si="36"/>
        <v>0</v>
      </c>
      <c r="BH241" s="164">
        <f t="shared" si="37"/>
        <v>0</v>
      </c>
      <c r="BI241" s="164">
        <f t="shared" si="38"/>
        <v>0</v>
      </c>
      <c r="BJ241" s="18" t="s">
        <v>83</v>
      </c>
      <c r="BK241" s="164">
        <f t="shared" si="39"/>
        <v>0</v>
      </c>
      <c r="BL241" s="18" t="s">
        <v>165</v>
      </c>
      <c r="BM241" s="163" t="s">
        <v>1802</v>
      </c>
    </row>
    <row r="242" spans="1:47" s="2" customFormat="1" ht="19.5">
      <c r="A242" s="33"/>
      <c r="B242" s="34"/>
      <c r="C242" s="33"/>
      <c r="D242" s="166" t="s">
        <v>447</v>
      </c>
      <c r="E242" s="33"/>
      <c r="F242" s="182" t="s">
        <v>3001</v>
      </c>
      <c r="G242" s="33"/>
      <c r="H242" s="33"/>
      <c r="I242" s="183"/>
      <c r="J242" s="33"/>
      <c r="K242" s="33"/>
      <c r="L242" s="34"/>
      <c r="M242" s="184"/>
      <c r="N242" s="185"/>
      <c r="O242" s="59"/>
      <c r="P242" s="59"/>
      <c r="Q242" s="59"/>
      <c r="R242" s="59"/>
      <c r="S242" s="59"/>
      <c r="T242" s="60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447</v>
      </c>
      <c r="AU242" s="18" t="s">
        <v>83</v>
      </c>
    </row>
    <row r="243" spans="2:63" s="12" customFormat="1" ht="25.9" customHeight="1">
      <c r="B243" s="137"/>
      <c r="D243" s="138" t="s">
        <v>75</v>
      </c>
      <c r="E243" s="139" t="s">
        <v>3106</v>
      </c>
      <c r="F243" s="139" t="s">
        <v>3107</v>
      </c>
      <c r="I243" s="140"/>
      <c r="J243" s="141">
        <f>BK243</f>
        <v>0</v>
      </c>
      <c r="L243" s="137"/>
      <c r="M243" s="142"/>
      <c r="N243" s="143"/>
      <c r="O243" s="143"/>
      <c r="P243" s="144">
        <f>SUM(P244:P267)</f>
        <v>0</v>
      </c>
      <c r="Q243" s="143"/>
      <c r="R243" s="144">
        <f>SUM(R244:R267)</f>
        <v>0</v>
      </c>
      <c r="S243" s="143"/>
      <c r="T243" s="145">
        <f>SUM(T244:T267)</f>
        <v>0</v>
      </c>
      <c r="AR243" s="138" t="s">
        <v>83</v>
      </c>
      <c r="AT243" s="146" t="s">
        <v>75</v>
      </c>
      <c r="AU243" s="146" t="s">
        <v>76</v>
      </c>
      <c r="AY243" s="138" t="s">
        <v>159</v>
      </c>
      <c r="BK243" s="147">
        <f>SUM(BK244:BK267)</f>
        <v>0</v>
      </c>
    </row>
    <row r="244" spans="1:65" s="2" customFormat="1" ht="21.75" customHeight="1">
      <c r="A244" s="33"/>
      <c r="B244" s="150"/>
      <c r="C244" s="151" t="s">
        <v>1068</v>
      </c>
      <c r="D244" s="151" t="s">
        <v>161</v>
      </c>
      <c r="E244" s="152" t="s">
        <v>3108</v>
      </c>
      <c r="F244" s="153" t="s">
        <v>3109</v>
      </c>
      <c r="G244" s="154" t="s">
        <v>325</v>
      </c>
      <c r="H244" s="155">
        <v>5</v>
      </c>
      <c r="I244" s="156"/>
      <c r="J244" s="157">
        <f aca="true" t="shared" si="40" ref="J244:J267">ROUND(I244*H244,2)</f>
        <v>0</v>
      </c>
      <c r="K244" s="158"/>
      <c r="L244" s="34"/>
      <c r="M244" s="159" t="s">
        <v>1</v>
      </c>
      <c r="N244" s="160" t="s">
        <v>41</v>
      </c>
      <c r="O244" s="59"/>
      <c r="P244" s="161">
        <f aca="true" t="shared" si="41" ref="P244:P267">O244*H244</f>
        <v>0</v>
      </c>
      <c r="Q244" s="161">
        <v>0</v>
      </c>
      <c r="R244" s="161">
        <f aca="true" t="shared" si="42" ref="R244:R267">Q244*H244</f>
        <v>0</v>
      </c>
      <c r="S244" s="161">
        <v>0</v>
      </c>
      <c r="T244" s="162">
        <f aca="true" t="shared" si="43" ref="T244:T267"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165</v>
      </c>
      <c r="AT244" s="163" t="s">
        <v>161</v>
      </c>
      <c r="AU244" s="163" t="s">
        <v>83</v>
      </c>
      <c r="AY244" s="18" t="s">
        <v>159</v>
      </c>
      <c r="BE244" s="164">
        <f aca="true" t="shared" si="44" ref="BE244:BE267">IF(N244="základní",J244,0)</f>
        <v>0</v>
      </c>
      <c r="BF244" s="164">
        <f aca="true" t="shared" si="45" ref="BF244:BF267">IF(N244="snížená",J244,0)</f>
        <v>0</v>
      </c>
      <c r="BG244" s="164">
        <f aca="true" t="shared" si="46" ref="BG244:BG267">IF(N244="zákl. přenesená",J244,0)</f>
        <v>0</v>
      </c>
      <c r="BH244" s="164">
        <f aca="true" t="shared" si="47" ref="BH244:BH267">IF(N244="sníž. přenesená",J244,0)</f>
        <v>0</v>
      </c>
      <c r="BI244" s="164">
        <f aca="true" t="shared" si="48" ref="BI244:BI267">IF(N244="nulová",J244,0)</f>
        <v>0</v>
      </c>
      <c r="BJ244" s="18" t="s">
        <v>83</v>
      </c>
      <c r="BK244" s="164">
        <f aca="true" t="shared" si="49" ref="BK244:BK267">ROUND(I244*H244,2)</f>
        <v>0</v>
      </c>
      <c r="BL244" s="18" t="s">
        <v>165</v>
      </c>
      <c r="BM244" s="163" t="s">
        <v>1812</v>
      </c>
    </row>
    <row r="245" spans="1:65" s="2" customFormat="1" ht="24.2" customHeight="1">
      <c r="A245" s="33"/>
      <c r="B245" s="150"/>
      <c r="C245" s="151" t="s">
        <v>1074</v>
      </c>
      <c r="D245" s="151" t="s">
        <v>161</v>
      </c>
      <c r="E245" s="152" t="s">
        <v>3110</v>
      </c>
      <c r="F245" s="153" t="s">
        <v>3111</v>
      </c>
      <c r="G245" s="154" t="s">
        <v>214</v>
      </c>
      <c r="H245" s="155">
        <v>4</v>
      </c>
      <c r="I245" s="156"/>
      <c r="J245" s="157">
        <f t="shared" si="40"/>
        <v>0</v>
      </c>
      <c r="K245" s="158"/>
      <c r="L245" s="34"/>
      <c r="M245" s="159" t="s">
        <v>1</v>
      </c>
      <c r="N245" s="160" t="s">
        <v>41</v>
      </c>
      <c r="O245" s="59"/>
      <c r="P245" s="161">
        <f t="shared" si="41"/>
        <v>0</v>
      </c>
      <c r="Q245" s="161">
        <v>0</v>
      </c>
      <c r="R245" s="161">
        <f t="shared" si="42"/>
        <v>0</v>
      </c>
      <c r="S245" s="161">
        <v>0</v>
      </c>
      <c r="T245" s="162">
        <f t="shared" si="4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165</v>
      </c>
      <c r="AT245" s="163" t="s">
        <v>161</v>
      </c>
      <c r="AU245" s="163" t="s">
        <v>83</v>
      </c>
      <c r="AY245" s="18" t="s">
        <v>159</v>
      </c>
      <c r="BE245" s="164">
        <f t="shared" si="44"/>
        <v>0</v>
      </c>
      <c r="BF245" s="164">
        <f t="shared" si="45"/>
        <v>0</v>
      </c>
      <c r="BG245" s="164">
        <f t="shared" si="46"/>
        <v>0</v>
      </c>
      <c r="BH245" s="164">
        <f t="shared" si="47"/>
        <v>0</v>
      </c>
      <c r="BI245" s="164">
        <f t="shared" si="48"/>
        <v>0</v>
      </c>
      <c r="BJ245" s="18" t="s">
        <v>83</v>
      </c>
      <c r="BK245" s="164">
        <f t="shared" si="49"/>
        <v>0</v>
      </c>
      <c r="BL245" s="18" t="s">
        <v>165</v>
      </c>
      <c r="BM245" s="163" t="s">
        <v>1823</v>
      </c>
    </row>
    <row r="246" spans="1:65" s="2" customFormat="1" ht="24.2" customHeight="1">
      <c r="A246" s="33"/>
      <c r="B246" s="150"/>
      <c r="C246" s="151" t="s">
        <v>1079</v>
      </c>
      <c r="D246" s="151" t="s">
        <v>161</v>
      </c>
      <c r="E246" s="152" t="s">
        <v>3112</v>
      </c>
      <c r="F246" s="153" t="s">
        <v>3113</v>
      </c>
      <c r="G246" s="154" t="s">
        <v>214</v>
      </c>
      <c r="H246" s="155">
        <v>1</v>
      </c>
      <c r="I246" s="156"/>
      <c r="J246" s="157">
        <f t="shared" si="40"/>
        <v>0</v>
      </c>
      <c r="K246" s="158"/>
      <c r="L246" s="34"/>
      <c r="M246" s="159" t="s">
        <v>1</v>
      </c>
      <c r="N246" s="160" t="s">
        <v>41</v>
      </c>
      <c r="O246" s="59"/>
      <c r="P246" s="161">
        <f t="shared" si="41"/>
        <v>0</v>
      </c>
      <c r="Q246" s="161">
        <v>0</v>
      </c>
      <c r="R246" s="161">
        <f t="shared" si="42"/>
        <v>0</v>
      </c>
      <c r="S246" s="161">
        <v>0</v>
      </c>
      <c r="T246" s="162">
        <f t="shared" si="4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165</v>
      </c>
      <c r="AT246" s="163" t="s">
        <v>161</v>
      </c>
      <c r="AU246" s="163" t="s">
        <v>83</v>
      </c>
      <c r="AY246" s="18" t="s">
        <v>159</v>
      </c>
      <c r="BE246" s="164">
        <f t="shared" si="44"/>
        <v>0</v>
      </c>
      <c r="BF246" s="164">
        <f t="shared" si="45"/>
        <v>0</v>
      </c>
      <c r="BG246" s="164">
        <f t="shared" si="46"/>
        <v>0</v>
      </c>
      <c r="BH246" s="164">
        <f t="shared" si="47"/>
        <v>0</v>
      </c>
      <c r="BI246" s="164">
        <f t="shared" si="48"/>
        <v>0</v>
      </c>
      <c r="BJ246" s="18" t="s">
        <v>83</v>
      </c>
      <c r="BK246" s="164">
        <f t="shared" si="49"/>
        <v>0</v>
      </c>
      <c r="BL246" s="18" t="s">
        <v>165</v>
      </c>
      <c r="BM246" s="163" t="s">
        <v>1832</v>
      </c>
    </row>
    <row r="247" spans="1:65" s="2" customFormat="1" ht="16.5" customHeight="1">
      <c r="A247" s="33"/>
      <c r="B247" s="150"/>
      <c r="C247" s="151" t="s">
        <v>1084</v>
      </c>
      <c r="D247" s="151" t="s">
        <v>161</v>
      </c>
      <c r="E247" s="152" t="s">
        <v>3114</v>
      </c>
      <c r="F247" s="153" t="s">
        <v>3115</v>
      </c>
      <c r="G247" s="154" t="s">
        <v>325</v>
      </c>
      <c r="H247" s="155">
        <v>3</v>
      </c>
      <c r="I247" s="156"/>
      <c r="J247" s="157">
        <f t="shared" si="40"/>
        <v>0</v>
      </c>
      <c r="K247" s="158"/>
      <c r="L247" s="34"/>
      <c r="M247" s="159" t="s">
        <v>1</v>
      </c>
      <c r="N247" s="160" t="s">
        <v>41</v>
      </c>
      <c r="O247" s="59"/>
      <c r="P247" s="161">
        <f t="shared" si="41"/>
        <v>0</v>
      </c>
      <c r="Q247" s="161">
        <v>0</v>
      </c>
      <c r="R247" s="161">
        <f t="shared" si="42"/>
        <v>0</v>
      </c>
      <c r="S247" s="161">
        <v>0</v>
      </c>
      <c r="T247" s="162">
        <f t="shared" si="4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165</v>
      </c>
      <c r="AT247" s="163" t="s">
        <v>161</v>
      </c>
      <c r="AU247" s="163" t="s">
        <v>83</v>
      </c>
      <c r="AY247" s="18" t="s">
        <v>159</v>
      </c>
      <c r="BE247" s="164">
        <f t="shared" si="44"/>
        <v>0</v>
      </c>
      <c r="BF247" s="164">
        <f t="shared" si="45"/>
        <v>0</v>
      </c>
      <c r="BG247" s="164">
        <f t="shared" si="46"/>
        <v>0</v>
      </c>
      <c r="BH247" s="164">
        <f t="shared" si="47"/>
        <v>0</v>
      </c>
      <c r="BI247" s="164">
        <f t="shared" si="48"/>
        <v>0</v>
      </c>
      <c r="BJ247" s="18" t="s">
        <v>83</v>
      </c>
      <c r="BK247" s="164">
        <f t="shared" si="49"/>
        <v>0</v>
      </c>
      <c r="BL247" s="18" t="s">
        <v>165</v>
      </c>
      <c r="BM247" s="163" t="s">
        <v>1843</v>
      </c>
    </row>
    <row r="248" spans="1:65" s="2" customFormat="1" ht="24.2" customHeight="1">
      <c r="A248" s="33"/>
      <c r="B248" s="150"/>
      <c r="C248" s="151" t="s">
        <v>1089</v>
      </c>
      <c r="D248" s="151" t="s">
        <v>161</v>
      </c>
      <c r="E248" s="152" t="s">
        <v>3116</v>
      </c>
      <c r="F248" s="153" t="s">
        <v>3117</v>
      </c>
      <c r="G248" s="154" t="s">
        <v>214</v>
      </c>
      <c r="H248" s="155">
        <v>3</v>
      </c>
      <c r="I248" s="156"/>
      <c r="J248" s="157">
        <f t="shared" si="40"/>
        <v>0</v>
      </c>
      <c r="K248" s="158"/>
      <c r="L248" s="34"/>
      <c r="M248" s="159" t="s">
        <v>1</v>
      </c>
      <c r="N248" s="160" t="s">
        <v>41</v>
      </c>
      <c r="O248" s="59"/>
      <c r="P248" s="161">
        <f t="shared" si="41"/>
        <v>0</v>
      </c>
      <c r="Q248" s="161">
        <v>0</v>
      </c>
      <c r="R248" s="161">
        <f t="shared" si="42"/>
        <v>0</v>
      </c>
      <c r="S248" s="161">
        <v>0</v>
      </c>
      <c r="T248" s="162">
        <f t="shared" si="4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165</v>
      </c>
      <c r="AT248" s="163" t="s">
        <v>161</v>
      </c>
      <c r="AU248" s="163" t="s">
        <v>83</v>
      </c>
      <c r="AY248" s="18" t="s">
        <v>159</v>
      </c>
      <c r="BE248" s="164">
        <f t="shared" si="44"/>
        <v>0</v>
      </c>
      <c r="BF248" s="164">
        <f t="shared" si="45"/>
        <v>0</v>
      </c>
      <c r="BG248" s="164">
        <f t="shared" si="46"/>
        <v>0</v>
      </c>
      <c r="BH248" s="164">
        <f t="shared" si="47"/>
        <v>0</v>
      </c>
      <c r="BI248" s="164">
        <f t="shared" si="48"/>
        <v>0</v>
      </c>
      <c r="BJ248" s="18" t="s">
        <v>83</v>
      </c>
      <c r="BK248" s="164">
        <f t="shared" si="49"/>
        <v>0</v>
      </c>
      <c r="BL248" s="18" t="s">
        <v>165</v>
      </c>
      <c r="BM248" s="163" t="s">
        <v>1854</v>
      </c>
    </row>
    <row r="249" spans="1:65" s="2" customFormat="1" ht="16.5" customHeight="1">
      <c r="A249" s="33"/>
      <c r="B249" s="150"/>
      <c r="C249" s="151" t="s">
        <v>1094</v>
      </c>
      <c r="D249" s="151" t="s">
        <v>161</v>
      </c>
      <c r="E249" s="152" t="s">
        <v>3118</v>
      </c>
      <c r="F249" s="153" t="s">
        <v>3119</v>
      </c>
      <c r="G249" s="154" t="s">
        <v>325</v>
      </c>
      <c r="H249" s="155">
        <v>3</v>
      </c>
      <c r="I249" s="156"/>
      <c r="J249" s="157">
        <f t="shared" si="40"/>
        <v>0</v>
      </c>
      <c r="K249" s="158"/>
      <c r="L249" s="34"/>
      <c r="M249" s="159" t="s">
        <v>1</v>
      </c>
      <c r="N249" s="160" t="s">
        <v>41</v>
      </c>
      <c r="O249" s="59"/>
      <c r="P249" s="161">
        <f t="shared" si="41"/>
        <v>0</v>
      </c>
      <c r="Q249" s="161">
        <v>0</v>
      </c>
      <c r="R249" s="161">
        <f t="shared" si="42"/>
        <v>0</v>
      </c>
      <c r="S249" s="161">
        <v>0</v>
      </c>
      <c r="T249" s="162">
        <f t="shared" si="4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165</v>
      </c>
      <c r="AT249" s="163" t="s">
        <v>161</v>
      </c>
      <c r="AU249" s="163" t="s">
        <v>83</v>
      </c>
      <c r="AY249" s="18" t="s">
        <v>159</v>
      </c>
      <c r="BE249" s="164">
        <f t="shared" si="44"/>
        <v>0</v>
      </c>
      <c r="BF249" s="164">
        <f t="shared" si="45"/>
        <v>0</v>
      </c>
      <c r="BG249" s="164">
        <f t="shared" si="46"/>
        <v>0</v>
      </c>
      <c r="BH249" s="164">
        <f t="shared" si="47"/>
        <v>0</v>
      </c>
      <c r="BI249" s="164">
        <f t="shared" si="48"/>
        <v>0</v>
      </c>
      <c r="BJ249" s="18" t="s">
        <v>83</v>
      </c>
      <c r="BK249" s="164">
        <f t="shared" si="49"/>
        <v>0</v>
      </c>
      <c r="BL249" s="18" t="s">
        <v>165</v>
      </c>
      <c r="BM249" s="163" t="s">
        <v>1866</v>
      </c>
    </row>
    <row r="250" spans="1:65" s="2" customFormat="1" ht="16.5" customHeight="1">
      <c r="A250" s="33"/>
      <c r="B250" s="150"/>
      <c r="C250" s="151" t="s">
        <v>1099</v>
      </c>
      <c r="D250" s="151" t="s">
        <v>161</v>
      </c>
      <c r="E250" s="152" t="s">
        <v>2962</v>
      </c>
      <c r="F250" s="153" t="s">
        <v>2963</v>
      </c>
      <c r="G250" s="154" t="s">
        <v>325</v>
      </c>
      <c r="H250" s="155">
        <v>3</v>
      </c>
      <c r="I250" s="156"/>
      <c r="J250" s="157">
        <f t="shared" si="40"/>
        <v>0</v>
      </c>
      <c r="K250" s="158"/>
      <c r="L250" s="34"/>
      <c r="M250" s="159" t="s">
        <v>1</v>
      </c>
      <c r="N250" s="160" t="s">
        <v>41</v>
      </c>
      <c r="O250" s="59"/>
      <c r="P250" s="161">
        <f t="shared" si="41"/>
        <v>0</v>
      </c>
      <c r="Q250" s="161">
        <v>0</v>
      </c>
      <c r="R250" s="161">
        <f t="shared" si="42"/>
        <v>0</v>
      </c>
      <c r="S250" s="161">
        <v>0</v>
      </c>
      <c r="T250" s="162">
        <f t="shared" si="4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165</v>
      </c>
      <c r="AT250" s="163" t="s">
        <v>161</v>
      </c>
      <c r="AU250" s="163" t="s">
        <v>83</v>
      </c>
      <c r="AY250" s="18" t="s">
        <v>159</v>
      </c>
      <c r="BE250" s="164">
        <f t="shared" si="44"/>
        <v>0</v>
      </c>
      <c r="BF250" s="164">
        <f t="shared" si="45"/>
        <v>0</v>
      </c>
      <c r="BG250" s="164">
        <f t="shared" si="46"/>
        <v>0</v>
      </c>
      <c r="BH250" s="164">
        <f t="shared" si="47"/>
        <v>0</v>
      </c>
      <c r="BI250" s="164">
        <f t="shared" si="48"/>
        <v>0</v>
      </c>
      <c r="BJ250" s="18" t="s">
        <v>83</v>
      </c>
      <c r="BK250" s="164">
        <f t="shared" si="49"/>
        <v>0</v>
      </c>
      <c r="BL250" s="18" t="s">
        <v>165</v>
      </c>
      <c r="BM250" s="163" t="s">
        <v>1878</v>
      </c>
    </row>
    <row r="251" spans="1:65" s="2" customFormat="1" ht="16.5" customHeight="1">
      <c r="A251" s="33"/>
      <c r="B251" s="150"/>
      <c r="C251" s="151" t="s">
        <v>1103</v>
      </c>
      <c r="D251" s="151" t="s">
        <v>161</v>
      </c>
      <c r="E251" s="152" t="s">
        <v>3120</v>
      </c>
      <c r="F251" s="153" t="s">
        <v>3121</v>
      </c>
      <c r="G251" s="154" t="s">
        <v>325</v>
      </c>
      <c r="H251" s="155">
        <v>3</v>
      </c>
      <c r="I251" s="156"/>
      <c r="J251" s="157">
        <f t="shared" si="40"/>
        <v>0</v>
      </c>
      <c r="K251" s="158"/>
      <c r="L251" s="34"/>
      <c r="M251" s="159" t="s">
        <v>1</v>
      </c>
      <c r="N251" s="160" t="s">
        <v>41</v>
      </c>
      <c r="O251" s="59"/>
      <c r="P251" s="161">
        <f t="shared" si="41"/>
        <v>0</v>
      </c>
      <c r="Q251" s="161">
        <v>0</v>
      </c>
      <c r="R251" s="161">
        <f t="shared" si="42"/>
        <v>0</v>
      </c>
      <c r="S251" s="161">
        <v>0</v>
      </c>
      <c r="T251" s="162">
        <f t="shared" si="4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165</v>
      </c>
      <c r="AT251" s="163" t="s">
        <v>161</v>
      </c>
      <c r="AU251" s="163" t="s">
        <v>83</v>
      </c>
      <c r="AY251" s="18" t="s">
        <v>159</v>
      </c>
      <c r="BE251" s="164">
        <f t="shared" si="44"/>
        <v>0</v>
      </c>
      <c r="BF251" s="164">
        <f t="shared" si="45"/>
        <v>0</v>
      </c>
      <c r="BG251" s="164">
        <f t="shared" si="46"/>
        <v>0</v>
      </c>
      <c r="BH251" s="164">
        <f t="shared" si="47"/>
        <v>0</v>
      </c>
      <c r="BI251" s="164">
        <f t="shared" si="48"/>
        <v>0</v>
      </c>
      <c r="BJ251" s="18" t="s">
        <v>83</v>
      </c>
      <c r="BK251" s="164">
        <f t="shared" si="49"/>
        <v>0</v>
      </c>
      <c r="BL251" s="18" t="s">
        <v>165</v>
      </c>
      <c r="BM251" s="163" t="s">
        <v>1888</v>
      </c>
    </row>
    <row r="252" spans="1:65" s="2" customFormat="1" ht="16.5" customHeight="1">
      <c r="A252" s="33"/>
      <c r="B252" s="150"/>
      <c r="C252" s="151" t="s">
        <v>1108</v>
      </c>
      <c r="D252" s="151" t="s">
        <v>161</v>
      </c>
      <c r="E252" s="152" t="s">
        <v>2942</v>
      </c>
      <c r="F252" s="153" t="s">
        <v>2943</v>
      </c>
      <c r="G252" s="154" t="s">
        <v>325</v>
      </c>
      <c r="H252" s="155">
        <v>10</v>
      </c>
      <c r="I252" s="156"/>
      <c r="J252" s="157">
        <f t="shared" si="40"/>
        <v>0</v>
      </c>
      <c r="K252" s="158"/>
      <c r="L252" s="34"/>
      <c r="M252" s="159" t="s">
        <v>1</v>
      </c>
      <c r="N252" s="160" t="s">
        <v>41</v>
      </c>
      <c r="O252" s="59"/>
      <c r="P252" s="161">
        <f t="shared" si="41"/>
        <v>0</v>
      </c>
      <c r="Q252" s="161">
        <v>0</v>
      </c>
      <c r="R252" s="161">
        <f t="shared" si="42"/>
        <v>0</v>
      </c>
      <c r="S252" s="161">
        <v>0</v>
      </c>
      <c r="T252" s="162">
        <f t="shared" si="4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165</v>
      </c>
      <c r="AT252" s="163" t="s">
        <v>161</v>
      </c>
      <c r="AU252" s="163" t="s">
        <v>83</v>
      </c>
      <c r="AY252" s="18" t="s">
        <v>159</v>
      </c>
      <c r="BE252" s="164">
        <f t="shared" si="44"/>
        <v>0</v>
      </c>
      <c r="BF252" s="164">
        <f t="shared" si="45"/>
        <v>0</v>
      </c>
      <c r="BG252" s="164">
        <f t="shared" si="46"/>
        <v>0</v>
      </c>
      <c r="BH252" s="164">
        <f t="shared" si="47"/>
        <v>0</v>
      </c>
      <c r="BI252" s="164">
        <f t="shared" si="48"/>
        <v>0</v>
      </c>
      <c r="BJ252" s="18" t="s">
        <v>83</v>
      </c>
      <c r="BK252" s="164">
        <f t="shared" si="49"/>
        <v>0</v>
      </c>
      <c r="BL252" s="18" t="s">
        <v>165</v>
      </c>
      <c r="BM252" s="163" t="s">
        <v>1898</v>
      </c>
    </row>
    <row r="253" spans="1:65" s="2" customFormat="1" ht="21.75" customHeight="1">
      <c r="A253" s="33"/>
      <c r="B253" s="150"/>
      <c r="C253" s="151" t="s">
        <v>1113</v>
      </c>
      <c r="D253" s="151" t="s">
        <v>161</v>
      </c>
      <c r="E253" s="152" t="s">
        <v>3083</v>
      </c>
      <c r="F253" s="153" t="s">
        <v>2945</v>
      </c>
      <c r="G253" s="154" t="s">
        <v>2922</v>
      </c>
      <c r="H253" s="155">
        <v>10</v>
      </c>
      <c r="I253" s="156"/>
      <c r="J253" s="157">
        <f t="shared" si="40"/>
        <v>0</v>
      </c>
      <c r="K253" s="158"/>
      <c r="L253" s="34"/>
      <c r="M253" s="159" t="s">
        <v>1</v>
      </c>
      <c r="N253" s="160" t="s">
        <v>41</v>
      </c>
      <c r="O253" s="59"/>
      <c r="P253" s="161">
        <f t="shared" si="41"/>
        <v>0</v>
      </c>
      <c r="Q253" s="161">
        <v>0</v>
      </c>
      <c r="R253" s="161">
        <f t="shared" si="42"/>
        <v>0</v>
      </c>
      <c r="S253" s="161">
        <v>0</v>
      </c>
      <c r="T253" s="162">
        <f t="shared" si="4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165</v>
      </c>
      <c r="AT253" s="163" t="s">
        <v>161</v>
      </c>
      <c r="AU253" s="163" t="s">
        <v>83</v>
      </c>
      <c r="AY253" s="18" t="s">
        <v>159</v>
      </c>
      <c r="BE253" s="164">
        <f t="shared" si="44"/>
        <v>0</v>
      </c>
      <c r="BF253" s="164">
        <f t="shared" si="45"/>
        <v>0</v>
      </c>
      <c r="BG253" s="164">
        <f t="shared" si="46"/>
        <v>0</v>
      </c>
      <c r="BH253" s="164">
        <f t="shared" si="47"/>
        <v>0</v>
      </c>
      <c r="BI253" s="164">
        <f t="shared" si="48"/>
        <v>0</v>
      </c>
      <c r="BJ253" s="18" t="s">
        <v>83</v>
      </c>
      <c r="BK253" s="164">
        <f t="shared" si="49"/>
        <v>0</v>
      </c>
      <c r="BL253" s="18" t="s">
        <v>165</v>
      </c>
      <c r="BM253" s="163" t="s">
        <v>1907</v>
      </c>
    </row>
    <row r="254" spans="1:65" s="2" customFormat="1" ht="16.5" customHeight="1">
      <c r="A254" s="33"/>
      <c r="B254" s="150"/>
      <c r="C254" s="151" t="s">
        <v>1118</v>
      </c>
      <c r="D254" s="151" t="s">
        <v>161</v>
      </c>
      <c r="E254" s="152" t="s">
        <v>3122</v>
      </c>
      <c r="F254" s="153" t="s">
        <v>3123</v>
      </c>
      <c r="G254" s="154" t="s">
        <v>325</v>
      </c>
      <c r="H254" s="155">
        <v>2</v>
      </c>
      <c r="I254" s="156"/>
      <c r="J254" s="157">
        <f t="shared" si="40"/>
        <v>0</v>
      </c>
      <c r="K254" s="158"/>
      <c r="L254" s="34"/>
      <c r="M254" s="159" t="s">
        <v>1</v>
      </c>
      <c r="N254" s="160" t="s">
        <v>41</v>
      </c>
      <c r="O254" s="59"/>
      <c r="P254" s="161">
        <f t="shared" si="41"/>
        <v>0</v>
      </c>
      <c r="Q254" s="161">
        <v>0</v>
      </c>
      <c r="R254" s="161">
        <f t="shared" si="42"/>
        <v>0</v>
      </c>
      <c r="S254" s="161">
        <v>0</v>
      </c>
      <c r="T254" s="162">
        <f t="shared" si="4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165</v>
      </c>
      <c r="AT254" s="163" t="s">
        <v>161</v>
      </c>
      <c r="AU254" s="163" t="s">
        <v>83</v>
      </c>
      <c r="AY254" s="18" t="s">
        <v>159</v>
      </c>
      <c r="BE254" s="164">
        <f t="shared" si="44"/>
        <v>0</v>
      </c>
      <c r="BF254" s="164">
        <f t="shared" si="45"/>
        <v>0</v>
      </c>
      <c r="BG254" s="164">
        <f t="shared" si="46"/>
        <v>0</v>
      </c>
      <c r="BH254" s="164">
        <f t="shared" si="47"/>
        <v>0</v>
      </c>
      <c r="BI254" s="164">
        <f t="shared" si="48"/>
        <v>0</v>
      </c>
      <c r="BJ254" s="18" t="s">
        <v>83</v>
      </c>
      <c r="BK254" s="164">
        <f t="shared" si="49"/>
        <v>0</v>
      </c>
      <c r="BL254" s="18" t="s">
        <v>165</v>
      </c>
      <c r="BM254" s="163" t="s">
        <v>1916</v>
      </c>
    </row>
    <row r="255" spans="1:65" s="2" customFormat="1" ht="16.5" customHeight="1">
      <c r="A255" s="33"/>
      <c r="B255" s="150"/>
      <c r="C255" s="151" t="s">
        <v>1122</v>
      </c>
      <c r="D255" s="151" t="s">
        <v>161</v>
      </c>
      <c r="E255" s="152" t="s">
        <v>3124</v>
      </c>
      <c r="F255" s="153" t="s">
        <v>3125</v>
      </c>
      <c r="G255" s="154" t="s">
        <v>2922</v>
      </c>
      <c r="H255" s="155">
        <v>2</v>
      </c>
      <c r="I255" s="156"/>
      <c r="J255" s="157">
        <f t="shared" si="40"/>
        <v>0</v>
      </c>
      <c r="K255" s="158"/>
      <c r="L255" s="34"/>
      <c r="M255" s="159" t="s">
        <v>1</v>
      </c>
      <c r="N255" s="160" t="s">
        <v>41</v>
      </c>
      <c r="O255" s="59"/>
      <c r="P255" s="161">
        <f t="shared" si="41"/>
        <v>0</v>
      </c>
      <c r="Q255" s="161">
        <v>0</v>
      </c>
      <c r="R255" s="161">
        <f t="shared" si="42"/>
        <v>0</v>
      </c>
      <c r="S255" s="161">
        <v>0</v>
      </c>
      <c r="T255" s="162">
        <f t="shared" si="4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165</v>
      </c>
      <c r="AT255" s="163" t="s">
        <v>161</v>
      </c>
      <c r="AU255" s="163" t="s">
        <v>83</v>
      </c>
      <c r="AY255" s="18" t="s">
        <v>159</v>
      </c>
      <c r="BE255" s="164">
        <f t="shared" si="44"/>
        <v>0</v>
      </c>
      <c r="BF255" s="164">
        <f t="shared" si="45"/>
        <v>0</v>
      </c>
      <c r="BG255" s="164">
        <f t="shared" si="46"/>
        <v>0</v>
      </c>
      <c r="BH255" s="164">
        <f t="shared" si="47"/>
        <v>0</v>
      </c>
      <c r="BI255" s="164">
        <f t="shared" si="48"/>
        <v>0</v>
      </c>
      <c r="BJ255" s="18" t="s">
        <v>83</v>
      </c>
      <c r="BK255" s="164">
        <f t="shared" si="49"/>
        <v>0</v>
      </c>
      <c r="BL255" s="18" t="s">
        <v>165</v>
      </c>
      <c r="BM255" s="163" t="s">
        <v>1926</v>
      </c>
    </row>
    <row r="256" spans="1:65" s="2" customFormat="1" ht="21.75" customHeight="1">
      <c r="A256" s="33"/>
      <c r="B256" s="150"/>
      <c r="C256" s="151" t="s">
        <v>1126</v>
      </c>
      <c r="D256" s="151" t="s">
        <v>161</v>
      </c>
      <c r="E256" s="152" t="s">
        <v>3126</v>
      </c>
      <c r="F256" s="153" t="s">
        <v>3127</v>
      </c>
      <c r="G256" s="154" t="s">
        <v>325</v>
      </c>
      <c r="H256" s="155">
        <v>2</v>
      </c>
      <c r="I256" s="156"/>
      <c r="J256" s="157">
        <f t="shared" si="40"/>
        <v>0</v>
      </c>
      <c r="K256" s="158"/>
      <c r="L256" s="34"/>
      <c r="M256" s="159" t="s">
        <v>1</v>
      </c>
      <c r="N256" s="160" t="s">
        <v>41</v>
      </c>
      <c r="O256" s="59"/>
      <c r="P256" s="161">
        <f t="shared" si="41"/>
        <v>0</v>
      </c>
      <c r="Q256" s="161">
        <v>0</v>
      </c>
      <c r="R256" s="161">
        <f t="shared" si="42"/>
        <v>0</v>
      </c>
      <c r="S256" s="161">
        <v>0</v>
      </c>
      <c r="T256" s="162">
        <f t="shared" si="4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165</v>
      </c>
      <c r="AT256" s="163" t="s">
        <v>161</v>
      </c>
      <c r="AU256" s="163" t="s">
        <v>83</v>
      </c>
      <c r="AY256" s="18" t="s">
        <v>159</v>
      </c>
      <c r="BE256" s="164">
        <f t="shared" si="44"/>
        <v>0</v>
      </c>
      <c r="BF256" s="164">
        <f t="shared" si="45"/>
        <v>0</v>
      </c>
      <c r="BG256" s="164">
        <f t="shared" si="46"/>
        <v>0</v>
      </c>
      <c r="BH256" s="164">
        <f t="shared" si="47"/>
        <v>0</v>
      </c>
      <c r="BI256" s="164">
        <f t="shared" si="48"/>
        <v>0</v>
      </c>
      <c r="BJ256" s="18" t="s">
        <v>83</v>
      </c>
      <c r="BK256" s="164">
        <f t="shared" si="49"/>
        <v>0</v>
      </c>
      <c r="BL256" s="18" t="s">
        <v>165</v>
      </c>
      <c r="BM256" s="163" t="s">
        <v>1936</v>
      </c>
    </row>
    <row r="257" spans="1:65" s="2" customFormat="1" ht="16.5" customHeight="1">
      <c r="A257" s="33"/>
      <c r="B257" s="150"/>
      <c r="C257" s="151" t="s">
        <v>1132</v>
      </c>
      <c r="D257" s="151" t="s">
        <v>161</v>
      </c>
      <c r="E257" s="152" t="s">
        <v>3128</v>
      </c>
      <c r="F257" s="153" t="s">
        <v>3129</v>
      </c>
      <c r="G257" s="154" t="s">
        <v>2922</v>
      </c>
      <c r="H257" s="155">
        <v>2</v>
      </c>
      <c r="I257" s="156"/>
      <c r="J257" s="157">
        <f t="shared" si="40"/>
        <v>0</v>
      </c>
      <c r="K257" s="158"/>
      <c r="L257" s="34"/>
      <c r="M257" s="159" t="s">
        <v>1</v>
      </c>
      <c r="N257" s="160" t="s">
        <v>41</v>
      </c>
      <c r="O257" s="59"/>
      <c r="P257" s="161">
        <f t="shared" si="41"/>
        <v>0</v>
      </c>
      <c r="Q257" s="161">
        <v>0</v>
      </c>
      <c r="R257" s="161">
        <f t="shared" si="42"/>
        <v>0</v>
      </c>
      <c r="S257" s="161">
        <v>0</v>
      </c>
      <c r="T257" s="162">
        <f t="shared" si="4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165</v>
      </c>
      <c r="AT257" s="163" t="s">
        <v>161</v>
      </c>
      <c r="AU257" s="163" t="s">
        <v>83</v>
      </c>
      <c r="AY257" s="18" t="s">
        <v>159</v>
      </c>
      <c r="BE257" s="164">
        <f t="shared" si="44"/>
        <v>0</v>
      </c>
      <c r="BF257" s="164">
        <f t="shared" si="45"/>
        <v>0</v>
      </c>
      <c r="BG257" s="164">
        <f t="shared" si="46"/>
        <v>0</v>
      </c>
      <c r="BH257" s="164">
        <f t="shared" si="47"/>
        <v>0</v>
      </c>
      <c r="BI257" s="164">
        <f t="shared" si="48"/>
        <v>0</v>
      </c>
      <c r="BJ257" s="18" t="s">
        <v>83</v>
      </c>
      <c r="BK257" s="164">
        <f t="shared" si="49"/>
        <v>0</v>
      </c>
      <c r="BL257" s="18" t="s">
        <v>165</v>
      </c>
      <c r="BM257" s="163" t="s">
        <v>1954</v>
      </c>
    </row>
    <row r="258" spans="1:65" s="2" customFormat="1" ht="21.75" customHeight="1">
      <c r="A258" s="33"/>
      <c r="B258" s="150"/>
      <c r="C258" s="151" t="s">
        <v>1142</v>
      </c>
      <c r="D258" s="151" t="s">
        <v>161</v>
      </c>
      <c r="E258" s="152" t="s">
        <v>3130</v>
      </c>
      <c r="F258" s="153" t="s">
        <v>3131</v>
      </c>
      <c r="G258" s="154" t="s">
        <v>325</v>
      </c>
      <c r="H258" s="155">
        <v>1</v>
      </c>
      <c r="I258" s="156"/>
      <c r="J258" s="157">
        <f t="shared" si="40"/>
        <v>0</v>
      </c>
      <c r="K258" s="158"/>
      <c r="L258" s="34"/>
      <c r="M258" s="159" t="s">
        <v>1</v>
      </c>
      <c r="N258" s="160" t="s">
        <v>41</v>
      </c>
      <c r="O258" s="59"/>
      <c r="P258" s="161">
        <f t="shared" si="41"/>
        <v>0</v>
      </c>
      <c r="Q258" s="161">
        <v>0</v>
      </c>
      <c r="R258" s="161">
        <f t="shared" si="42"/>
        <v>0</v>
      </c>
      <c r="S258" s="161">
        <v>0</v>
      </c>
      <c r="T258" s="162">
        <f t="shared" si="4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165</v>
      </c>
      <c r="AT258" s="163" t="s">
        <v>161</v>
      </c>
      <c r="AU258" s="163" t="s">
        <v>83</v>
      </c>
      <c r="AY258" s="18" t="s">
        <v>159</v>
      </c>
      <c r="BE258" s="164">
        <f t="shared" si="44"/>
        <v>0</v>
      </c>
      <c r="BF258" s="164">
        <f t="shared" si="45"/>
        <v>0</v>
      </c>
      <c r="BG258" s="164">
        <f t="shared" si="46"/>
        <v>0</v>
      </c>
      <c r="BH258" s="164">
        <f t="shared" si="47"/>
        <v>0</v>
      </c>
      <c r="BI258" s="164">
        <f t="shared" si="48"/>
        <v>0</v>
      </c>
      <c r="BJ258" s="18" t="s">
        <v>83</v>
      </c>
      <c r="BK258" s="164">
        <f t="shared" si="49"/>
        <v>0</v>
      </c>
      <c r="BL258" s="18" t="s">
        <v>165</v>
      </c>
      <c r="BM258" s="163" t="s">
        <v>1965</v>
      </c>
    </row>
    <row r="259" spans="1:65" s="2" customFormat="1" ht="16.5" customHeight="1">
      <c r="A259" s="33"/>
      <c r="B259" s="150"/>
      <c r="C259" s="151" t="s">
        <v>1149</v>
      </c>
      <c r="D259" s="151" t="s">
        <v>161</v>
      </c>
      <c r="E259" s="152" t="s">
        <v>3132</v>
      </c>
      <c r="F259" s="153" t="s">
        <v>3133</v>
      </c>
      <c r="G259" s="154" t="s">
        <v>2922</v>
      </c>
      <c r="H259" s="155">
        <v>1</v>
      </c>
      <c r="I259" s="156"/>
      <c r="J259" s="157">
        <f t="shared" si="40"/>
        <v>0</v>
      </c>
      <c r="K259" s="158"/>
      <c r="L259" s="34"/>
      <c r="M259" s="159" t="s">
        <v>1</v>
      </c>
      <c r="N259" s="160" t="s">
        <v>41</v>
      </c>
      <c r="O259" s="59"/>
      <c r="P259" s="161">
        <f t="shared" si="41"/>
        <v>0</v>
      </c>
      <c r="Q259" s="161">
        <v>0</v>
      </c>
      <c r="R259" s="161">
        <f t="shared" si="42"/>
        <v>0</v>
      </c>
      <c r="S259" s="161">
        <v>0</v>
      </c>
      <c r="T259" s="162">
        <f t="shared" si="4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165</v>
      </c>
      <c r="AT259" s="163" t="s">
        <v>161</v>
      </c>
      <c r="AU259" s="163" t="s">
        <v>83</v>
      </c>
      <c r="AY259" s="18" t="s">
        <v>159</v>
      </c>
      <c r="BE259" s="164">
        <f t="shared" si="44"/>
        <v>0</v>
      </c>
      <c r="BF259" s="164">
        <f t="shared" si="45"/>
        <v>0</v>
      </c>
      <c r="BG259" s="164">
        <f t="shared" si="46"/>
        <v>0</v>
      </c>
      <c r="BH259" s="164">
        <f t="shared" si="47"/>
        <v>0</v>
      </c>
      <c r="BI259" s="164">
        <f t="shared" si="48"/>
        <v>0</v>
      </c>
      <c r="BJ259" s="18" t="s">
        <v>83</v>
      </c>
      <c r="BK259" s="164">
        <f t="shared" si="49"/>
        <v>0</v>
      </c>
      <c r="BL259" s="18" t="s">
        <v>165</v>
      </c>
      <c r="BM259" s="163" t="s">
        <v>1975</v>
      </c>
    </row>
    <row r="260" spans="1:65" s="2" customFormat="1" ht="21.75" customHeight="1">
      <c r="A260" s="33"/>
      <c r="B260" s="150"/>
      <c r="C260" s="151" t="s">
        <v>1154</v>
      </c>
      <c r="D260" s="151" t="s">
        <v>161</v>
      </c>
      <c r="E260" s="152" t="s">
        <v>2980</v>
      </c>
      <c r="F260" s="153" t="s">
        <v>2981</v>
      </c>
      <c r="G260" s="154" t="s">
        <v>190</v>
      </c>
      <c r="H260" s="155">
        <v>49</v>
      </c>
      <c r="I260" s="156"/>
      <c r="J260" s="157">
        <f t="shared" si="40"/>
        <v>0</v>
      </c>
      <c r="K260" s="158"/>
      <c r="L260" s="34"/>
      <c r="M260" s="159" t="s">
        <v>1</v>
      </c>
      <c r="N260" s="160" t="s">
        <v>41</v>
      </c>
      <c r="O260" s="59"/>
      <c r="P260" s="161">
        <f t="shared" si="41"/>
        <v>0</v>
      </c>
      <c r="Q260" s="161">
        <v>0</v>
      </c>
      <c r="R260" s="161">
        <f t="shared" si="42"/>
        <v>0</v>
      </c>
      <c r="S260" s="161">
        <v>0</v>
      </c>
      <c r="T260" s="162">
        <f t="shared" si="4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165</v>
      </c>
      <c r="AT260" s="163" t="s">
        <v>161</v>
      </c>
      <c r="AU260" s="163" t="s">
        <v>83</v>
      </c>
      <c r="AY260" s="18" t="s">
        <v>159</v>
      </c>
      <c r="BE260" s="164">
        <f t="shared" si="44"/>
        <v>0</v>
      </c>
      <c r="BF260" s="164">
        <f t="shared" si="45"/>
        <v>0</v>
      </c>
      <c r="BG260" s="164">
        <f t="shared" si="46"/>
        <v>0</v>
      </c>
      <c r="BH260" s="164">
        <f t="shared" si="47"/>
        <v>0</v>
      </c>
      <c r="BI260" s="164">
        <f t="shared" si="48"/>
        <v>0</v>
      </c>
      <c r="BJ260" s="18" t="s">
        <v>83</v>
      </c>
      <c r="BK260" s="164">
        <f t="shared" si="49"/>
        <v>0</v>
      </c>
      <c r="BL260" s="18" t="s">
        <v>165</v>
      </c>
      <c r="BM260" s="163" t="s">
        <v>1984</v>
      </c>
    </row>
    <row r="261" spans="1:65" s="2" customFormat="1" ht="24.2" customHeight="1">
      <c r="A261" s="33"/>
      <c r="B261" s="150"/>
      <c r="C261" s="151" t="s">
        <v>1196</v>
      </c>
      <c r="D261" s="151" t="s">
        <v>161</v>
      </c>
      <c r="E261" s="152" t="s">
        <v>3090</v>
      </c>
      <c r="F261" s="153" t="s">
        <v>3091</v>
      </c>
      <c r="G261" s="154" t="s">
        <v>2984</v>
      </c>
      <c r="H261" s="155">
        <v>35</v>
      </c>
      <c r="I261" s="156"/>
      <c r="J261" s="157">
        <f t="shared" si="40"/>
        <v>0</v>
      </c>
      <c r="K261" s="158"/>
      <c r="L261" s="34"/>
      <c r="M261" s="159" t="s">
        <v>1</v>
      </c>
      <c r="N261" s="160" t="s">
        <v>41</v>
      </c>
      <c r="O261" s="59"/>
      <c r="P261" s="161">
        <f t="shared" si="41"/>
        <v>0</v>
      </c>
      <c r="Q261" s="161">
        <v>0</v>
      </c>
      <c r="R261" s="161">
        <f t="shared" si="42"/>
        <v>0</v>
      </c>
      <c r="S261" s="161">
        <v>0</v>
      </c>
      <c r="T261" s="162">
        <f t="shared" si="4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165</v>
      </c>
      <c r="AT261" s="163" t="s">
        <v>161</v>
      </c>
      <c r="AU261" s="163" t="s">
        <v>83</v>
      </c>
      <c r="AY261" s="18" t="s">
        <v>159</v>
      </c>
      <c r="BE261" s="164">
        <f t="shared" si="44"/>
        <v>0</v>
      </c>
      <c r="BF261" s="164">
        <f t="shared" si="45"/>
        <v>0</v>
      </c>
      <c r="BG261" s="164">
        <f t="shared" si="46"/>
        <v>0</v>
      </c>
      <c r="BH261" s="164">
        <f t="shared" si="47"/>
        <v>0</v>
      </c>
      <c r="BI261" s="164">
        <f t="shared" si="48"/>
        <v>0</v>
      </c>
      <c r="BJ261" s="18" t="s">
        <v>83</v>
      </c>
      <c r="BK261" s="164">
        <f t="shared" si="49"/>
        <v>0</v>
      </c>
      <c r="BL261" s="18" t="s">
        <v>165</v>
      </c>
      <c r="BM261" s="163" t="s">
        <v>1995</v>
      </c>
    </row>
    <row r="262" spans="1:65" s="2" customFormat="1" ht="24.2" customHeight="1">
      <c r="A262" s="33"/>
      <c r="B262" s="150"/>
      <c r="C262" s="151" t="s">
        <v>1218</v>
      </c>
      <c r="D262" s="151" t="s">
        <v>161</v>
      </c>
      <c r="E262" s="152" t="s">
        <v>3092</v>
      </c>
      <c r="F262" s="153" t="s">
        <v>3093</v>
      </c>
      <c r="G262" s="154" t="s">
        <v>2984</v>
      </c>
      <c r="H262" s="155">
        <v>6</v>
      </c>
      <c r="I262" s="156"/>
      <c r="J262" s="157">
        <f t="shared" si="40"/>
        <v>0</v>
      </c>
      <c r="K262" s="158"/>
      <c r="L262" s="34"/>
      <c r="M262" s="159" t="s">
        <v>1</v>
      </c>
      <c r="N262" s="160" t="s">
        <v>41</v>
      </c>
      <c r="O262" s="59"/>
      <c r="P262" s="161">
        <f t="shared" si="41"/>
        <v>0</v>
      </c>
      <c r="Q262" s="161">
        <v>0</v>
      </c>
      <c r="R262" s="161">
        <f t="shared" si="42"/>
        <v>0</v>
      </c>
      <c r="S262" s="161">
        <v>0</v>
      </c>
      <c r="T262" s="162">
        <f t="shared" si="4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165</v>
      </c>
      <c r="AT262" s="163" t="s">
        <v>161</v>
      </c>
      <c r="AU262" s="163" t="s">
        <v>83</v>
      </c>
      <c r="AY262" s="18" t="s">
        <v>159</v>
      </c>
      <c r="BE262" s="164">
        <f t="shared" si="44"/>
        <v>0</v>
      </c>
      <c r="BF262" s="164">
        <f t="shared" si="45"/>
        <v>0</v>
      </c>
      <c r="BG262" s="164">
        <f t="shared" si="46"/>
        <v>0</v>
      </c>
      <c r="BH262" s="164">
        <f t="shared" si="47"/>
        <v>0</v>
      </c>
      <c r="BI262" s="164">
        <f t="shared" si="48"/>
        <v>0</v>
      </c>
      <c r="BJ262" s="18" t="s">
        <v>83</v>
      </c>
      <c r="BK262" s="164">
        <f t="shared" si="49"/>
        <v>0</v>
      </c>
      <c r="BL262" s="18" t="s">
        <v>165</v>
      </c>
      <c r="BM262" s="163" t="s">
        <v>2004</v>
      </c>
    </row>
    <row r="263" spans="1:65" s="2" customFormat="1" ht="24.2" customHeight="1">
      <c r="A263" s="33"/>
      <c r="B263" s="150"/>
      <c r="C263" s="151" t="s">
        <v>1233</v>
      </c>
      <c r="D263" s="151" t="s">
        <v>161</v>
      </c>
      <c r="E263" s="152" t="s">
        <v>3134</v>
      </c>
      <c r="F263" s="153" t="s">
        <v>3135</v>
      </c>
      <c r="G263" s="154" t="s">
        <v>2984</v>
      </c>
      <c r="H263" s="155">
        <v>3</v>
      </c>
      <c r="I263" s="156"/>
      <c r="J263" s="157">
        <f t="shared" si="40"/>
        <v>0</v>
      </c>
      <c r="K263" s="158"/>
      <c r="L263" s="34"/>
      <c r="M263" s="159" t="s">
        <v>1</v>
      </c>
      <c r="N263" s="160" t="s">
        <v>41</v>
      </c>
      <c r="O263" s="59"/>
      <c r="P263" s="161">
        <f t="shared" si="41"/>
        <v>0</v>
      </c>
      <c r="Q263" s="161">
        <v>0</v>
      </c>
      <c r="R263" s="161">
        <f t="shared" si="42"/>
        <v>0</v>
      </c>
      <c r="S263" s="161">
        <v>0</v>
      </c>
      <c r="T263" s="162">
        <f t="shared" si="4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165</v>
      </c>
      <c r="AT263" s="163" t="s">
        <v>161</v>
      </c>
      <c r="AU263" s="163" t="s">
        <v>83</v>
      </c>
      <c r="AY263" s="18" t="s">
        <v>159</v>
      </c>
      <c r="BE263" s="164">
        <f t="shared" si="44"/>
        <v>0</v>
      </c>
      <c r="BF263" s="164">
        <f t="shared" si="45"/>
        <v>0</v>
      </c>
      <c r="BG263" s="164">
        <f t="shared" si="46"/>
        <v>0</v>
      </c>
      <c r="BH263" s="164">
        <f t="shared" si="47"/>
        <v>0</v>
      </c>
      <c r="BI263" s="164">
        <f t="shared" si="48"/>
        <v>0</v>
      </c>
      <c r="BJ263" s="18" t="s">
        <v>83</v>
      </c>
      <c r="BK263" s="164">
        <f t="shared" si="49"/>
        <v>0</v>
      </c>
      <c r="BL263" s="18" t="s">
        <v>165</v>
      </c>
      <c r="BM263" s="163" t="s">
        <v>2034</v>
      </c>
    </row>
    <row r="264" spans="1:65" s="2" customFormat="1" ht="24.2" customHeight="1">
      <c r="A264" s="33"/>
      <c r="B264" s="150"/>
      <c r="C264" s="151" t="s">
        <v>1264</v>
      </c>
      <c r="D264" s="151" t="s">
        <v>161</v>
      </c>
      <c r="E264" s="152" t="s">
        <v>3094</v>
      </c>
      <c r="F264" s="153" t="s">
        <v>3095</v>
      </c>
      <c r="G264" s="154" t="s">
        <v>2984</v>
      </c>
      <c r="H264" s="155">
        <v>5</v>
      </c>
      <c r="I264" s="156"/>
      <c r="J264" s="157">
        <f t="shared" si="40"/>
        <v>0</v>
      </c>
      <c r="K264" s="158"/>
      <c r="L264" s="34"/>
      <c r="M264" s="159" t="s">
        <v>1</v>
      </c>
      <c r="N264" s="160" t="s">
        <v>41</v>
      </c>
      <c r="O264" s="59"/>
      <c r="P264" s="161">
        <f t="shared" si="41"/>
        <v>0</v>
      </c>
      <c r="Q264" s="161">
        <v>0</v>
      </c>
      <c r="R264" s="161">
        <f t="shared" si="42"/>
        <v>0</v>
      </c>
      <c r="S264" s="161">
        <v>0</v>
      </c>
      <c r="T264" s="162">
        <f t="shared" si="4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165</v>
      </c>
      <c r="AT264" s="163" t="s">
        <v>161</v>
      </c>
      <c r="AU264" s="163" t="s">
        <v>83</v>
      </c>
      <c r="AY264" s="18" t="s">
        <v>159</v>
      </c>
      <c r="BE264" s="164">
        <f t="shared" si="44"/>
        <v>0</v>
      </c>
      <c r="BF264" s="164">
        <f t="shared" si="45"/>
        <v>0</v>
      </c>
      <c r="BG264" s="164">
        <f t="shared" si="46"/>
        <v>0</v>
      </c>
      <c r="BH264" s="164">
        <f t="shared" si="47"/>
        <v>0</v>
      </c>
      <c r="BI264" s="164">
        <f t="shared" si="48"/>
        <v>0</v>
      </c>
      <c r="BJ264" s="18" t="s">
        <v>83</v>
      </c>
      <c r="BK264" s="164">
        <f t="shared" si="49"/>
        <v>0</v>
      </c>
      <c r="BL264" s="18" t="s">
        <v>165</v>
      </c>
      <c r="BM264" s="163" t="s">
        <v>2044</v>
      </c>
    </row>
    <row r="265" spans="1:65" s="2" customFormat="1" ht="21.75" customHeight="1">
      <c r="A265" s="33"/>
      <c r="B265" s="150"/>
      <c r="C265" s="151" t="s">
        <v>1280</v>
      </c>
      <c r="D265" s="151" t="s">
        <v>161</v>
      </c>
      <c r="E265" s="152" t="s">
        <v>2991</v>
      </c>
      <c r="F265" s="153" t="s">
        <v>2992</v>
      </c>
      <c r="G265" s="154" t="s">
        <v>190</v>
      </c>
      <c r="H265" s="155">
        <v>20</v>
      </c>
      <c r="I265" s="156"/>
      <c r="J265" s="157">
        <f t="shared" si="40"/>
        <v>0</v>
      </c>
      <c r="K265" s="158"/>
      <c r="L265" s="34"/>
      <c r="M265" s="159" t="s">
        <v>1</v>
      </c>
      <c r="N265" s="160" t="s">
        <v>41</v>
      </c>
      <c r="O265" s="59"/>
      <c r="P265" s="161">
        <f t="shared" si="41"/>
        <v>0</v>
      </c>
      <c r="Q265" s="161">
        <v>0</v>
      </c>
      <c r="R265" s="161">
        <f t="shared" si="42"/>
        <v>0</v>
      </c>
      <c r="S265" s="161">
        <v>0</v>
      </c>
      <c r="T265" s="162">
        <f t="shared" si="4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165</v>
      </c>
      <c r="AT265" s="163" t="s">
        <v>161</v>
      </c>
      <c r="AU265" s="163" t="s">
        <v>83</v>
      </c>
      <c r="AY265" s="18" t="s">
        <v>159</v>
      </c>
      <c r="BE265" s="164">
        <f t="shared" si="44"/>
        <v>0</v>
      </c>
      <c r="BF265" s="164">
        <f t="shared" si="45"/>
        <v>0</v>
      </c>
      <c r="BG265" s="164">
        <f t="shared" si="46"/>
        <v>0</v>
      </c>
      <c r="BH265" s="164">
        <f t="shared" si="47"/>
        <v>0</v>
      </c>
      <c r="BI265" s="164">
        <f t="shared" si="48"/>
        <v>0</v>
      </c>
      <c r="BJ265" s="18" t="s">
        <v>83</v>
      </c>
      <c r="BK265" s="164">
        <f t="shared" si="49"/>
        <v>0</v>
      </c>
      <c r="BL265" s="18" t="s">
        <v>165</v>
      </c>
      <c r="BM265" s="163" t="s">
        <v>2062</v>
      </c>
    </row>
    <row r="266" spans="1:65" s="2" customFormat="1" ht="16.5" customHeight="1">
      <c r="A266" s="33"/>
      <c r="B266" s="150"/>
      <c r="C266" s="151" t="s">
        <v>1319</v>
      </c>
      <c r="D266" s="151" t="s">
        <v>161</v>
      </c>
      <c r="E266" s="152" t="s">
        <v>3102</v>
      </c>
      <c r="F266" s="153" t="s">
        <v>3103</v>
      </c>
      <c r="G266" s="154" t="s">
        <v>2984</v>
      </c>
      <c r="H266" s="155">
        <v>20</v>
      </c>
      <c r="I266" s="156"/>
      <c r="J266" s="157">
        <f t="shared" si="40"/>
        <v>0</v>
      </c>
      <c r="K266" s="158"/>
      <c r="L266" s="34"/>
      <c r="M266" s="159" t="s">
        <v>1</v>
      </c>
      <c r="N266" s="160" t="s">
        <v>41</v>
      </c>
      <c r="O266" s="59"/>
      <c r="P266" s="161">
        <f t="shared" si="41"/>
        <v>0</v>
      </c>
      <c r="Q266" s="161">
        <v>0</v>
      </c>
      <c r="R266" s="161">
        <f t="shared" si="42"/>
        <v>0</v>
      </c>
      <c r="S266" s="161">
        <v>0</v>
      </c>
      <c r="T266" s="162">
        <f t="shared" si="4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165</v>
      </c>
      <c r="AT266" s="163" t="s">
        <v>161</v>
      </c>
      <c r="AU266" s="163" t="s">
        <v>83</v>
      </c>
      <c r="AY266" s="18" t="s">
        <v>159</v>
      </c>
      <c r="BE266" s="164">
        <f t="shared" si="44"/>
        <v>0</v>
      </c>
      <c r="BF266" s="164">
        <f t="shared" si="45"/>
        <v>0</v>
      </c>
      <c r="BG266" s="164">
        <f t="shared" si="46"/>
        <v>0</v>
      </c>
      <c r="BH266" s="164">
        <f t="shared" si="47"/>
        <v>0</v>
      </c>
      <c r="BI266" s="164">
        <f t="shared" si="48"/>
        <v>0</v>
      </c>
      <c r="BJ266" s="18" t="s">
        <v>83</v>
      </c>
      <c r="BK266" s="164">
        <f t="shared" si="49"/>
        <v>0</v>
      </c>
      <c r="BL266" s="18" t="s">
        <v>165</v>
      </c>
      <c r="BM266" s="163" t="s">
        <v>2071</v>
      </c>
    </row>
    <row r="267" spans="1:65" s="2" customFormat="1" ht="33" customHeight="1">
      <c r="A267" s="33"/>
      <c r="B267" s="150"/>
      <c r="C267" s="151" t="s">
        <v>1323</v>
      </c>
      <c r="D267" s="151" t="s">
        <v>161</v>
      </c>
      <c r="E267" s="152" t="s">
        <v>3045</v>
      </c>
      <c r="F267" s="153" t="s">
        <v>3046</v>
      </c>
      <c r="G267" s="154" t="s">
        <v>164</v>
      </c>
      <c r="H267" s="155">
        <v>4</v>
      </c>
      <c r="I267" s="156"/>
      <c r="J267" s="157">
        <f t="shared" si="40"/>
        <v>0</v>
      </c>
      <c r="K267" s="158"/>
      <c r="L267" s="34"/>
      <c r="M267" s="159" t="s">
        <v>1</v>
      </c>
      <c r="N267" s="160" t="s">
        <v>41</v>
      </c>
      <c r="O267" s="59"/>
      <c r="P267" s="161">
        <f t="shared" si="41"/>
        <v>0</v>
      </c>
      <c r="Q267" s="161">
        <v>0</v>
      </c>
      <c r="R267" s="161">
        <f t="shared" si="42"/>
        <v>0</v>
      </c>
      <c r="S267" s="161">
        <v>0</v>
      </c>
      <c r="T267" s="162">
        <f t="shared" si="4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165</v>
      </c>
      <c r="AT267" s="163" t="s">
        <v>161</v>
      </c>
      <c r="AU267" s="163" t="s">
        <v>83</v>
      </c>
      <c r="AY267" s="18" t="s">
        <v>159</v>
      </c>
      <c r="BE267" s="164">
        <f t="shared" si="44"/>
        <v>0</v>
      </c>
      <c r="BF267" s="164">
        <f t="shared" si="45"/>
        <v>0</v>
      </c>
      <c r="BG267" s="164">
        <f t="shared" si="46"/>
        <v>0</v>
      </c>
      <c r="BH267" s="164">
        <f t="shared" si="47"/>
        <v>0</v>
      </c>
      <c r="BI267" s="164">
        <f t="shared" si="48"/>
        <v>0</v>
      </c>
      <c r="BJ267" s="18" t="s">
        <v>83</v>
      </c>
      <c r="BK267" s="164">
        <f t="shared" si="49"/>
        <v>0</v>
      </c>
      <c r="BL267" s="18" t="s">
        <v>165</v>
      </c>
      <c r="BM267" s="163" t="s">
        <v>2079</v>
      </c>
    </row>
    <row r="268" spans="2:63" s="12" customFormat="1" ht="25.9" customHeight="1">
      <c r="B268" s="137"/>
      <c r="D268" s="138" t="s">
        <v>75</v>
      </c>
      <c r="E268" s="139" t="s">
        <v>3136</v>
      </c>
      <c r="F268" s="139" t="s">
        <v>3137</v>
      </c>
      <c r="I268" s="140"/>
      <c r="J268" s="141">
        <f>BK268</f>
        <v>0</v>
      </c>
      <c r="L268" s="137"/>
      <c r="M268" s="142"/>
      <c r="N268" s="143"/>
      <c r="O268" s="143"/>
      <c r="P268" s="144">
        <f>SUM(P269:P274)</f>
        <v>0</v>
      </c>
      <c r="Q268" s="143"/>
      <c r="R268" s="144">
        <f>SUM(R269:R274)</f>
        <v>0</v>
      </c>
      <c r="S268" s="143"/>
      <c r="T268" s="145">
        <f>SUM(T269:T274)</f>
        <v>0</v>
      </c>
      <c r="AR268" s="138" t="s">
        <v>83</v>
      </c>
      <c r="AT268" s="146" t="s">
        <v>75</v>
      </c>
      <c r="AU268" s="146" t="s">
        <v>76</v>
      </c>
      <c r="AY268" s="138" t="s">
        <v>159</v>
      </c>
      <c r="BK268" s="147">
        <f>SUM(BK269:BK274)</f>
        <v>0</v>
      </c>
    </row>
    <row r="269" spans="1:65" s="2" customFormat="1" ht="21.75" customHeight="1">
      <c r="A269" s="33"/>
      <c r="B269" s="150"/>
      <c r="C269" s="151" t="s">
        <v>1328</v>
      </c>
      <c r="D269" s="151" t="s">
        <v>161</v>
      </c>
      <c r="E269" s="152" t="s">
        <v>3108</v>
      </c>
      <c r="F269" s="153" t="s">
        <v>3109</v>
      </c>
      <c r="G269" s="154" t="s">
        <v>325</v>
      </c>
      <c r="H269" s="155">
        <v>3</v>
      </c>
      <c r="I269" s="156"/>
      <c r="J269" s="157">
        <f aca="true" t="shared" si="50" ref="J269:J274">ROUND(I269*H269,2)</f>
        <v>0</v>
      </c>
      <c r="K269" s="158"/>
      <c r="L269" s="34"/>
      <c r="M269" s="159" t="s">
        <v>1</v>
      </c>
      <c r="N269" s="160" t="s">
        <v>41</v>
      </c>
      <c r="O269" s="59"/>
      <c r="P269" s="161">
        <f aca="true" t="shared" si="51" ref="P269:P274">O269*H269</f>
        <v>0</v>
      </c>
      <c r="Q269" s="161">
        <v>0</v>
      </c>
      <c r="R269" s="161">
        <f aca="true" t="shared" si="52" ref="R269:R274">Q269*H269</f>
        <v>0</v>
      </c>
      <c r="S269" s="161">
        <v>0</v>
      </c>
      <c r="T269" s="162">
        <f aca="true" t="shared" si="53" ref="T269:T274"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165</v>
      </c>
      <c r="AT269" s="163" t="s">
        <v>161</v>
      </c>
      <c r="AU269" s="163" t="s">
        <v>83</v>
      </c>
      <c r="AY269" s="18" t="s">
        <v>159</v>
      </c>
      <c r="BE269" s="164">
        <f aca="true" t="shared" si="54" ref="BE269:BE274">IF(N269="základní",J269,0)</f>
        <v>0</v>
      </c>
      <c r="BF269" s="164">
        <f aca="true" t="shared" si="55" ref="BF269:BF274">IF(N269="snížená",J269,0)</f>
        <v>0</v>
      </c>
      <c r="BG269" s="164">
        <f aca="true" t="shared" si="56" ref="BG269:BG274">IF(N269="zákl. přenesená",J269,0)</f>
        <v>0</v>
      </c>
      <c r="BH269" s="164">
        <f aca="true" t="shared" si="57" ref="BH269:BH274">IF(N269="sníž. přenesená",J269,0)</f>
        <v>0</v>
      </c>
      <c r="BI269" s="164">
        <f aca="true" t="shared" si="58" ref="BI269:BI274">IF(N269="nulová",J269,0)</f>
        <v>0</v>
      </c>
      <c r="BJ269" s="18" t="s">
        <v>83</v>
      </c>
      <c r="BK269" s="164">
        <f aca="true" t="shared" si="59" ref="BK269:BK274">ROUND(I269*H269,2)</f>
        <v>0</v>
      </c>
      <c r="BL269" s="18" t="s">
        <v>165</v>
      </c>
      <c r="BM269" s="163" t="s">
        <v>2088</v>
      </c>
    </row>
    <row r="270" spans="1:65" s="2" customFormat="1" ht="24.2" customHeight="1">
      <c r="A270" s="33"/>
      <c r="B270" s="150"/>
      <c r="C270" s="151" t="s">
        <v>1333</v>
      </c>
      <c r="D270" s="151" t="s">
        <v>161</v>
      </c>
      <c r="E270" s="152" t="s">
        <v>3138</v>
      </c>
      <c r="F270" s="153" t="s">
        <v>3139</v>
      </c>
      <c r="G270" s="154" t="s">
        <v>214</v>
      </c>
      <c r="H270" s="155">
        <v>3</v>
      </c>
      <c r="I270" s="156"/>
      <c r="J270" s="157">
        <f t="shared" si="50"/>
        <v>0</v>
      </c>
      <c r="K270" s="158"/>
      <c r="L270" s="34"/>
      <c r="M270" s="159" t="s">
        <v>1</v>
      </c>
      <c r="N270" s="160" t="s">
        <v>41</v>
      </c>
      <c r="O270" s="59"/>
      <c r="P270" s="161">
        <f t="shared" si="51"/>
        <v>0</v>
      </c>
      <c r="Q270" s="161">
        <v>0</v>
      </c>
      <c r="R270" s="161">
        <f t="shared" si="52"/>
        <v>0</v>
      </c>
      <c r="S270" s="161">
        <v>0</v>
      </c>
      <c r="T270" s="162">
        <f t="shared" si="5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165</v>
      </c>
      <c r="AT270" s="163" t="s">
        <v>161</v>
      </c>
      <c r="AU270" s="163" t="s">
        <v>83</v>
      </c>
      <c r="AY270" s="18" t="s">
        <v>159</v>
      </c>
      <c r="BE270" s="164">
        <f t="shared" si="54"/>
        <v>0</v>
      </c>
      <c r="BF270" s="164">
        <f t="shared" si="55"/>
        <v>0</v>
      </c>
      <c r="BG270" s="164">
        <f t="shared" si="56"/>
        <v>0</v>
      </c>
      <c r="BH270" s="164">
        <f t="shared" si="57"/>
        <v>0</v>
      </c>
      <c r="BI270" s="164">
        <f t="shared" si="58"/>
        <v>0</v>
      </c>
      <c r="BJ270" s="18" t="s">
        <v>83</v>
      </c>
      <c r="BK270" s="164">
        <f t="shared" si="59"/>
        <v>0</v>
      </c>
      <c r="BL270" s="18" t="s">
        <v>165</v>
      </c>
      <c r="BM270" s="163" t="s">
        <v>2095</v>
      </c>
    </row>
    <row r="271" spans="1:65" s="2" customFormat="1" ht="21.75" customHeight="1">
      <c r="A271" s="33"/>
      <c r="B271" s="150"/>
      <c r="C271" s="151" t="s">
        <v>1337</v>
      </c>
      <c r="D271" s="151" t="s">
        <v>161</v>
      </c>
      <c r="E271" s="152" t="s">
        <v>2980</v>
      </c>
      <c r="F271" s="153" t="s">
        <v>2981</v>
      </c>
      <c r="G271" s="154" t="s">
        <v>190</v>
      </c>
      <c r="H271" s="155">
        <v>15</v>
      </c>
      <c r="I271" s="156"/>
      <c r="J271" s="157">
        <f t="shared" si="50"/>
        <v>0</v>
      </c>
      <c r="K271" s="158"/>
      <c r="L271" s="34"/>
      <c r="M271" s="159" t="s">
        <v>1</v>
      </c>
      <c r="N271" s="160" t="s">
        <v>41</v>
      </c>
      <c r="O271" s="59"/>
      <c r="P271" s="161">
        <f t="shared" si="51"/>
        <v>0</v>
      </c>
      <c r="Q271" s="161">
        <v>0</v>
      </c>
      <c r="R271" s="161">
        <f t="shared" si="52"/>
        <v>0</v>
      </c>
      <c r="S271" s="161">
        <v>0</v>
      </c>
      <c r="T271" s="162">
        <f t="shared" si="5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165</v>
      </c>
      <c r="AT271" s="163" t="s">
        <v>161</v>
      </c>
      <c r="AU271" s="163" t="s">
        <v>83</v>
      </c>
      <c r="AY271" s="18" t="s">
        <v>159</v>
      </c>
      <c r="BE271" s="164">
        <f t="shared" si="54"/>
        <v>0</v>
      </c>
      <c r="BF271" s="164">
        <f t="shared" si="55"/>
        <v>0</v>
      </c>
      <c r="BG271" s="164">
        <f t="shared" si="56"/>
        <v>0</v>
      </c>
      <c r="BH271" s="164">
        <f t="shared" si="57"/>
        <v>0</v>
      </c>
      <c r="BI271" s="164">
        <f t="shared" si="58"/>
        <v>0</v>
      </c>
      <c r="BJ271" s="18" t="s">
        <v>83</v>
      </c>
      <c r="BK271" s="164">
        <f t="shared" si="59"/>
        <v>0</v>
      </c>
      <c r="BL271" s="18" t="s">
        <v>165</v>
      </c>
      <c r="BM271" s="163" t="s">
        <v>2114</v>
      </c>
    </row>
    <row r="272" spans="1:65" s="2" customFormat="1" ht="24.2" customHeight="1">
      <c r="A272" s="33"/>
      <c r="B272" s="150"/>
      <c r="C272" s="151" t="s">
        <v>1341</v>
      </c>
      <c r="D272" s="151" t="s">
        <v>161</v>
      </c>
      <c r="E272" s="152" t="s">
        <v>3090</v>
      </c>
      <c r="F272" s="153" t="s">
        <v>3091</v>
      </c>
      <c r="G272" s="154" t="s">
        <v>2984</v>
      </c>
      <c r="H272" s="155">
        <v>15</v>
      </c>
      <c r="I272" s="156"/>
      <c r="J272" s="157">
        <f t="shared" si="50"/>
        <v>0</v>
      </c>
      <c r="K272" s="158"/>
      <c r="L272" s="34"/>
      <c r="M272" s="159" t="s">
        <v>1</v>
      </c>
      <c r="N272" s="160" t="s">
        <v>41</v>
      </c>
      <c r="O272" s="59"/>
      <c r="P272" s="161">
        <f t="shared" si="51"/>
        <v>0</v>
      </c>
      <c r="Q272" s="161">
        <v>0</v>
      </c>
      <c r="R272" s="161">
        <f t="shared" si="52"/>
        <v>0</v>
      </c>
      <c r="S272" s="161">
        <v>0</v>
      </c>
      <c r="T272" s="162">
        <f t="shared" si="5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165</v>
      </c>
      <c r="AT272" s="163" t="s">
        <v>161</v>
      </c>
      <c r="AU272" s="163" t="s">
        <v>83</v>
      </c>
      <c r="AY272" s="18" t="s">
        <v>159</v>
      </c>
      <c r="BE272" s="164">
        <f t="shared" si="54"/>
        <v>0</v>
      </c>
      <c r="BF272" s="164">
        <f t="shared" si="55"/>
        <v>0</v>
      </c>
      <c r="BG272" s="164">
        <f t="shared" si="56"/>
        <v>0</v>
      </c>
      <c r="BH272" s="164">
        <f t="shared" si="57"/>
        <v>0</v>
      </c>
      <c r="BI272" s="164">
        <f t="shared" si="58"/>
        <v>0</v>
      </c>
      <c r="BJ272" s="18" t="s">
        <v>83</v>
      </c>
      <c r="BK272" s="164">
        <f t="shared" si="59"/>
        <v>0</v>
      </c>
      <c r="BL272" s="18" t="s">
        <v>165</v>
      </c>
      <c r="BM272" s="163" t="s">
        <v>2119</v>
      </c>
    </row>
    <row r="273" spans="1:65" s="2" customFormat="1" ht="21.75" customHeight="1">
      <c r="A273" s="33"/>
      <c r="B273" s="150"/>
      <c r="C273" s="151" t="s">
        <v>1346</v>
      </c>
      <c r="D273" s="151" t="s">
        <v>161</v>
      </c>
      <c r="E273" s="152" t="s">
        <v>2991</v>
      </c>
      <c r="F273" s="153" t="s">
        <v>2992</v>
      </c>
      <c r="G273" s="154" t="s">
        <v>190</v>
      </c>
      <c r="H273" s="155">
        <v>5</v>
      </c>
      <c r="I273" s="156"/>
      <c r="J273" s="157">
        <f t="shared" si="50"/>
        <v>0</v>
      </c>
      <c r="K273" s="158"/>
      <c r="L273" s="34"/>
      <c r="M273" s="159" t="s">
        <v>1</v>
      </c>
      <c r="N273" s="160" t="s">
        <v>41</v>
      </c>
      <c r="O273" s="59"/>
      <c r="P273" s="161">
        <f t="shared" si="51"/>
        <v>0</v>
      </c>
      <c r="Q273" s="161">
        <v>0</v>
      </c>
      <c r="R273" s="161">
        <f t="shared" si="52"/>
        <v>0</v>
      </c>
      <c r="S273" s="161">
        <v>0</v>
      </c>
      <c r="T273" s="162">
        <f t="shared" si="5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165</v>
      </c>
      <c r="AT273" s="163" t="s">
        <v>161</v>
      </c>
      <c r="AU273" s="163" t="s">
        <v>83</v>
      </c>
      <c r="AY273" s="18" t="s">
        <v>159</v>
      </c>
      <c r="BE273" s="164">
        <f t="shared" si="54"/>
        <v>0</v>
      </c>
      <c r="BF273" s="164">
        <f t="shared" si="55"/>
        <v>0</v>
      </c>
      <c r="BG273" s="164">
        <f t="shared" si="56"/>
        <v>0</v>
      </c>
      <c r="BH273" s="164">
        <f t="shared" si="57"/>
        <v>0</v>
      </c>
      <c r="BI273" s="164">
        <f t="shared" si="58"/>
        <v>0</v>
      </c>
      <c r="BJ273" s="18" t="s">
        <v>83</v>
      </c>
      <c r="BK273" s="164">
        <f t="shared" si="59"/>
        <v>0</v>
      </c>
      <c r="BL273" s="18" t="s">
        <v>165</v>
      </c>
      <c r="BM273" s="163" t="s">
        <v>2125</v>
      </c>
    </row>
    <row r="274" spans="1:65" s="2" customFormat="1" ht="16.5" customHeight="1">
      <c r="A274" s="33"/>
      <c r="B274" s="150"/>
      <c r="C274" s="151" t="s">
        <v>1351</v>
      </c>
      <c r="D274" s="151" t="s">
        <v>161</v>
      </c>
      <c r="E274" s="152" t="s">
        <v>3102</v>
      </c>
      <c r="F274" s="153" t="s">
        <v>3103</v>
      </c>
      <c r="G274" s="154" t="s">
        <v>2984</v>
      </c>
      <c r="H274" s="155">
        <v>5</v>
      </c>
      <c r="I274" s="156"/>
      <c r="J274" s="157">
        <f t="shared" si="50"/>
        <v>0</v>
      </c>
      <c r="K274" s="158"/>
      <c r="L274" s="34"/>
      <c r="M274" s="159" t="s">
        <v>1</v>
      </c>
      <c r="N274" s="160" t="s">
        <v>41</v>
      </c>
      <c r="O274" s="59"/>
      <c r="P274" s="161">
        <f t="shared" si="51"/>
        <v>0</v>
      </c>
      <c r="Q274" s="161">
        <v>0</v>
      </c>
      <c r="R274" s="161">
        <f t="shared" si="52"/>
        <v>0</v>
      </c>
      <c r="S274" s="161">
        <v>0</v>
      </c>
      <c r="T274" s="162">
        <f t="shared" si="5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165</v>
      </c>
      <c r="AT274" s="163" t="s">
        <v>161</v>
      </c>
      <c r="AU274" s="163" t="s">
        <v>83</v>
      </c>
      <c r="AY274" s="18" t="s">
        <v>159</v>
      </c>
      <c r="BE274" s="164">
        <f t="shared" si="54"/>
        <v>0</v>
      </c>
      <c r="BF274" s="164">
        <f t="shared" si="55"/>
        <v>0</v>
      </c>
      <c r="BG274" s="164">
        <f t="shared" si="56"/>
        <v>0</v>
      </c>
      <c r="BH274" s="164">
        <f t="shared" si="57"/>
        <v>0</v>
      </c>
      <c r="BI274" s="164">
        <f t="shared" si="58"/>
        <v>0</v>
      </c>
      <c r="BJ274" s="18" t="s">
        <v>83</v>
      </c>
      <c r="BK274" s="164">
        <f t="shared" si="59"/>
        <v>0</v>
      </c>
      <c r="BL274" s="18" t="s">
        <v>165</v>
      </c>
      <c r="BM274" s="163" t="s">
        <v>2134</v>
      </c>
    </row>
    <row r="275" spans="2:63" s="12" customFormat="1" ht="25.9" customHeight="1">
      <c r="B275" s="137"/>
      <c r="D275" s="138" t="s">
        <v>75</v>
      </c>
      <c r="E275" s="139" t="s">
        <v>3140</v>
      </c>
      <c r="F275" s="139" t="s">
        <v>3141</v>
      </c>
      <c r="I275" s="140"/>
      <c r="J275" s="141">
        <f>BK275</f>
        <v>0</v>
      </c>
      <c r="L275" s="137"/>
      <c r="M275" s="142"/>
      <c r="N275" s="143"/>
      <c r="O275" s="143"/>
      <c r="P275" s="144">
        <f>SUM(P276:P296)</f>
        <v>0</v>
      </c>
      <c r="Q275" s="143"/>
      <c r="R275" s="144">
        <f>SUM(R276:R296)</f>
        <v>0</v>
      </c>
      <c r="S275" s="143"/>
      <c r="T275" s="145">
        <f>SUM(T276:T296)</f>
        <v>0</v>
      </c>
      <c r="AR275" s="138" t="s">
        <v>83</v>
      </c>
      <c r="AT275" s="146" t="s">
        <v>75</v>
      </c>
      <c r="AU275" s="146" t="s">
        <v>76</v>
      </c>
      <c r="AY275" s="138" t="s">
        <v>159</v>
      </c>
      <c r="BK275" s="147">
        <f>SUM(BK276:BK296)</f>
        <v>0</v>
      </c>
    </row>
    <row r="276" spans="1:65" s="2" customFormat="1" ht="24.2" customHeight="1">
      <c r="A276" s="33"/>
      <c r="B276" s="150"/>
      <c r="C276" s="151" t="s">
        <v>1382</v>
      </c>
      <c r="D276" s="151" t="s">
        <v>161</v>
      </c>
      <c r="E276" s="152" t="s">
        <v>3142</v>
      </c>
      <c r="F276" s="153" t="s">
        <v>3143</v>
      </c>
      <c r="G276" s="154" t="s">
        <v>2922</v>
      </c>
      <c r="H276" s="155">
        <v>1</v>
      </c>
      <c r="I276" s="156"/>
      <c r="J276" s="157">
        <f>ROUND(I276*H276,2)</f>
        <v>0</v>
      </c>
      <c r="K276" s="158"/>
      <c r="L276" s="34"/>
      <c r="M276" s="159" t="s">
        <v>1</v>
      </c>
      <c r="N276" s="160" t="s">
        <v>41</v>
      </c>
      <c r="O276" s="59"/>
      <c r="P276" s="161">
        <f>O276*H276</f>
        <v>0</v>
      </c>
      <c r="Q276" s="161">
        <v>0</v>
      </c>
      <c r="R276" s="161">
        <f>Q276*H276</f>
        <v>0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165</v>
      </c>
      <c r="AT276" s="163" t="s">
        <v>161</v>
      </c>
      <c r="AU276" s="163" t="s">
        <v>83</v>
      </c>
      <c r="AY276" s="18" t="s">
        <v>159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18" t="s">
        <v>83</v>
      </c>
      <c r="BK276" s="164">
        <f>ROUND(I276*H276,2)</f>
        <v>0</v>
      </c>
      <c r="BL276" s="18" t="s">
        <v>165</v>
      </c>
      <c r="BM276" s="163" t="s">
        <v>2143</v>
      </c>
    </row>
    <row r="277" spans="1:47" s="2" customFormat="1" ht="87.75">
      <c r="A277" s="33"/>
      <c r="B277" s="34"/>
      <c r="C277" s="33"/>
      <c r="D277" s="166" t="s">
        <v>447</v>
      </c>
      <c r="E277" s="33"/>
      <c r="F277" s="182" t="s">
        <v>3144</v>
      </c>
      <c r="G277" s="33"/>
      <c r="H277" s="33"/>
      <c r="I277" s="183"/>
      <c r="J277" s="33"/>
      <c r="K277" s="33"/>
      <c r="L277" s="34"/>
      <c r="M277" s="184"/>
      <c r="N277" s="185"/>
      <c r="O277" s="59"/>
      <c r="P277" s="59"/>
      <c r="Q277" s="59"/>
      <c r="R277" s="59"/>
      <c r="S277" s="59"/>
      <c r="T277" s="60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447</v>
      </c>
      <c r="AU277" s="18" t="s">
        <v>83</v>
      </c>
    </row>
    <row r="278" spans="1:65" s="2" customFormat="1" ht="16.5" customHeight="1">
      <c r="A278" s="33"/>
      <c r="B278" s="150"/>
      <c r="C278" s="151" t="s">
        <v>1387</v>
      </c>
      <c r="D278" s="151" t="s">
        <v>161</v>
      </c>
      <c r="E278" s="152" t="s">
        <v>3063</v>
      </c>
      <c r="F278" s="153" t="s">
        <v>3064</v>
      </c>
      <c r="G278" s="154" t="s">
        <v>2922</v>
      </c>
      <c r="H278" s="155">
        <v>1</v>
      </c>
      <c r="I278" s="156"/>
      <c r="J278" s="157">
        <f aca="true" t="shared" si="60" ref="J278:J296">ROUND(I278*H278,2)</f>
        <v>0</v>
      </c>
      <c r="K278" s="158"/>
      <c r="L278" s="34"/>
      <c r="M278" s="159" t="s">
        <v>1</v>
      </c>
      <c r="N278" s="160" t="s">
        <v>41</v>
      </c>
      <c r="O278" s="59"/>
      <c r="P278" s="161">
        <f aca="true" t="shared" si="61" ref="P278:P296">O278*H278</f>
        <v>0</v>
      </c>
      <c r="Q278" s="161">
        <v>0</v>
      </c>
      <c r="R278" s="161">
        <f aca="true" t="shared" si="62" ref="R278:R296">Q278*H278</f>
        <v>0</v>
      </c>
      <c r="S278" s="161">
        <v>0</v>
      </c>
      <c r="T278" s="162">
        <f aca="true" t="shared" si="63" ref="T278:T296"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165</v>
      </c>
      <c r="AT278" s="163" t="s">
        <v>161</v>
      </c>
      <c r="AU278" s="163" t="s">
        <v>83</v>
      </c>
      <c r="AY278" s="18" t="s">
        <v>159</v>
      </c>
      <c r="BE278" s="164">
        <f aca="true" t="shared" si="64" ref="BE278:BE296">IF(N278="základní",J278,0)</f>
        <v>0</v>
      </c>
      <c r="BF278" s="164">
        <f aca="true" t="shared" si="65" ref="BF278:BF296">IF(N278="snížená",J278,0)</f>
        <v>0</v>
      </c>
      <c r="BG278" s="164">
        <f aca="true" t="shared" si="66" ref="BG278:BG296">IF(N278="zákl. přenesená",J278,0)</f>
        <v>0</v>
      </c>
      <c r="BH278" s="164">
        <f aca="true" t="shared" si="67" ref="BH278:BH296">IF(N278="sníž. přenesená",J278,0)</f>
        <v>0</v>
      </c>
      <c r="BI278" s="164">
        <f aca="true" t="shared" si="68" ref="BI278:BI296">IF(N278="nulová",J278,0)</f>
        <v>0</v>
      </c>
      <c r="BJ278" s="18" t="s">
        <v>83</v>
      </c>
      <c r="BK278" s="164">
        <f aca="true" t="shared" si="69" ref="BK278:BK296">ROUND(I278*H278,2)</f>
        <v>0</v>
      </c>
      <c r="BL278" s="18" t="s">
        <v>165</v>
      </c>
      <c r="BM278" s="163" t="s">
        <v>2152</v>
      </c>
    </row>
    <row r="279" spans="1:65" s="2" customFormat="1" ht="16.5" customHeight="1">
      <c r="A279" s="33"/>
      <c r="B279" s="150"/>
      <c r="C279" s="151" t="s">
        <v>1401</v>
      </c>
      <c r="D279" s="151" t="s">
        <v>161</v>
      </c>
      <c r="E279" s="152" t="s">
        <v>3145</v>
      </c>
      <c r="F279" s="153" t="s">
        <v>3146</v>
      </c>
      <c r="G279" s="154" t="s">
        <v>325</v>
      </c>
      <c r="H279" s="155">
        <v>4</v>
      </c>
      <c r="I279" s="156"/>
      <c r="J279" s="157">
        <f t="shared" si="60"/>
        <v>0</v>
      </c>
      <c r="K279" s="158"/>
      <c r="L279" s="34"/>
      <c r="M279" s="159" t="s">
        <v>1</v>
      </c>
      <c r="N279" s="160" t="s">
        <v>41</v>
      </c>
      <c r="O279" s="59"/>
      <c r="P279" s="161">
        <f t="shared" si="61"/>
        <v>0</v>
      </c>
      <c r="Q279" s="161">
        <v>0</v>
      </c>
      <c r="R279" s="161">
        <f t="shared" si="62"/>
        <v>0</v>
      </c>
      <c r="S279" s="161">
        <v>0</v>
      </c>
      <c r="T279" s="162">
        <f t="shared" si="6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165</v>
      </c>
      <c r="AT279" s="163" t="s">
        <v>161</v>
      </c>
      <c r="AU279" s="163" t="s">
        <v>83</v>
      </c>
      <c r="AY279" s="18" t="s">
        <v>159</v>
      </c>
      <c r="BE279" s="164">
        <f t="shared" si="64"/>
        <v>0</v>
      </c>
      <c r="BF279" s="164">
        <f t="shared" si="65"/>
        <v>0</v>
      </c>
      <c r="BG279" s="164">
        <f t="shared" si="66"/>
        <v>0</v>
      </c>
      <c r="BH279" s="164">
        <f t="shared" si="67"/>
        <v>0</v>
      </c>
      <c r="BI279" s="164">
        <f t="shared" si="68"/>
        <v>0</v>
      </c>
      <c r="BJ279" s="18" t="s">
        <v>83</v>
      </c>
      <c r="BK279" s="164">
        <f t="shared" si="69"/>
        <v>0</v>
      </c>
      <c r="BL279" s="18" t="s">
        <v>165</v>
      </c>
      <c r="BM279" s="163" t="s">
        <v>2160</v>
      </c>
    </row>
    <row r="280" spans="1:65" s="2" customFormat="1" ht="16.5" customHeight="1">
      <c r="A280" s="33"/>
      <c r="B280" s="150"/>
      <c r="C280" s="151" t="s">
        <v>1406</v>
      </c>
      <c r="D280" s="151" t="s">
        <v>161</v>
      </c>
      <c r="E280" s="152" t="s">
        <v>3147</v>
      </c>
      <c r="F280" s="153" t="s">
        <v>3148</v>
      </c>
      <c r="G280" s="154" t="s">
        <v>2922</v>
      </c>
      <c r="H280" s="155">
        <v>4</v>
      </c>
      <c r="I280" s="156"/>
      <c r="J280" s="157">
        <f t="shared" si="60"/>
        <v>0</v>
      </c>
      <c r="K280" s="158"/>
      <c r="L280" s="34"/>
      <c r="M280" s="159" t="s">
        <v>1</v>
      </c>
      <c r="N280" s="160" t="s">
        <v>41</v>
      </c>
      <c r="O280" s="59"/>
      <c r="P280" s="161">
        <f t="shared" si="61"/>
        <v>0</v>
      </c>
      <c r="Q280" s="161">
        <v>0</v>
      </c>
      <c r="R280" s="161">
        <f t="shared" si="62"/>
        <v>0</v>
      </c>
      <c r="S280" s="161">
        <v>0</v>
      </c>
      <c r="T280" s="162">
        <f t="shared" si="6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3" t="s">
        <v>165</v>
      </c>
      <c r="AT280" s="163" t="s">
        <v>161</v>
      </c>
      <c r="AU280" s="163" t="s">
        <v>83</v>
      </c>
      <c r="AY280" s="18" t="s">
        <v>159</v>
      </c>
      <c r="BE280" s="164">
        <f t="shared" si="64"/>
        <v>0</v>
      </c>
      <c r="BF280" s="164">
        <f t="shared" si="65"/>
        <v>0</v>
      </c>
      <c r="BG280" s="164">
        <f t="shared" si="66"/>
        <v>0</v>
      </c>
      <c r="BH280" s="164">
        <f t="shared" si="67"/>
        <v>0</v>
      </c>
      <c r="BI280" s="164">
        <f t="shared" si="68"/>
        <v>0</v>
      </c>
      <c r="BJ280" s="18" t="s">
        <v>83</v>
      </c>
      <c r="BK280" s="164">
        <f t="shared" si="69"/>
        <v>0</v>
      </c>
      <c r="BL280" s="18" t="s">
        <v>165</v>
      </c>
      <c r="BM280" s="163" t="s">
        <v>2169</v>
      </c>
    </row>
    <row r="281" spans="1:65" s="2" customFormat="1" ht="16.5" customHeight="1">
      <c r="A281" s="33"/>
      <c r="B281" s="150"/>
      <c r="C281" s="151" t="s">
        <v>1415</v>
      </c>
      <c r="D281" s="151" t="s">
        <v>161</v>
      </c>
      <c r="E281" s="152" t="s">
        <v>2942</v>
      </c>
      <c r="F281" s="153" t="s">
        <v>2943</v>
      </c>
      <c r="G281" s="154" t="s">
        <v>325</v>
      </c>
      <c r="H281" s="155">
        <v>20</v>
      </c>
      <c r="I281" s="156"/>
      <c r="J281" s="157">
        <f t="shared" si="60"/>
        <v>0</v>
      </c>
      <c r="K281" s="158"/>
      <c r="L281" s="34"/>
      <c r="M281" s="159" t="s">
        <v>1</v>
      </c>
      <c r="N281" s="160" t="s">
        <v>41</v>
      </c>
      <c r="O281" s="59"/>
      <c r="P281" s="161">
        <f t="shared" si="61"/>
        <v>0</v>
      </c>
      <c r="Q281" s="161">
        <v>0</v>
      </c>
      <c r="R281" s="161">
        <f t="shared" si="62"/>
        <v>0</v>
      </c>
      <c r="S281" s="161">
        <v>0</v>
      </c>
      <c r="T281" s="162">
        <f t="shared" si="6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165</v>
      </c>
      <c r="AT281" s="163" t="s">
        <v>161</v>
      </c>
      <c r="AU281" s="163" t="s">
        <v>83</v>
      </c>
      <c r="AY281" s="18" t="s">
        <v>159</v>
      </c>
      <c r="BE281" s="164">
        <f t="shared" si="64"/>
        <v>0</v>
      </c>
      <c r="BF281" s="164">
        <f t="shared" si="65"/>
        <v>0</v>
      </c>
      <c r="BG281" s="164">
        <f t="shared" si="66"/>
        <v>0</v>
      </c>
      <c r="BH281" s="164">
        <f t="shared" si="67"/>
        <v>0</v>
      </c>
      <c r="BI281" s="164">
        <f t="shared" si="68"/>
        <v>0</v>
      </c>
      <c r="BJ281" s="18" t="s">
        <v>83</v>
      </c>
      <c r="BK281" s="164">
        <f t="shared" si="69"/>
        <v>0</v>
      </c>
      <c r="BL281" s="18" t="s">
        <v>165</v>
      </c>
      <c r="BM281" s="163" t="s">
        <v>2178</v>
      </c>
    </row>
    <row r="282" spans="1:65" s="2" customFormat="1" ht="21.75" customHeight="1">
      <c r="A282" s="33"/>
      <c r="B282" s="150"/>
      <c r="C282" s="151" t="s">
        <v>1420</v>
      </c>
      <c r="D282" s="151" t="s">
        <v>161</v>
      </c>
      <c r="E282" s="152" t="s">
        <v>3083</v>
      </c>
      <c r="F282" s="153" t="s">
        <v>2945</v>
      </c>
      <c r="G282" s="154" t="s">
        <v>2922</v>
      </c>
      <c r="H282" s="155">
        <v>6</v>
      </c>
      <c r="I282" s="156"/>
      <c r="J282" s="157">
        <f t="shared" si="60"/>
        <v>0</v>
      </c>
      <c r="K282" s="158"/>
      <c r="L282" s="34"/>
      <c r="M282" s="159" t="s">
        <v>1</v>
      </c>
      <c r="N282" s="160" t="s">
        <v>41</v>
      </c>
      <c r="O282" s="59"/>
      <c r="P282" s="161">
        <f t="shared" si="61"/>
        <v>0</v>
      </c>
      <c r="Q282" s="161">
        <v>0</v>
      </c>
      <c r="R282" s="161">
        <f t="shared" si="62"/>
        <v>0</v>
      </c>
      <c r="S282" s="161">
        <v>0</v>
      </c>
      <c r="T282" s="162">
        <f t="shared" si="6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3" t="s">
        <v>165</v>
      </c>
      <c r="AT282" s="163" t="s">
        <v>161</v>
      </c>
      <c r="AU282" s="163" t="s">
        <v>83</v>
      </c>
      <c r="AY282" s="18" t="s">
        <v>159</v>
      </c>
      <c r="BE282" s="164">
        <f t="shared" si="64"/>
        <v>0</v>
      </c>
      <c r="BF282" s="164">
        <f t="shared" si="65"/>
        <v>0</v>
      </c>
      <c r="BG282" s="164">
        <f t="shared" si="66"/>
        <v>0</v>
      </c>
      <c r="BH282" s="164">
        <f t="shared" si="67"/>
        <v>0</v>
      </c>
      <c r="BI282" s="164">
        <f t="shared" si="68"/>
        <v>0</v>
      </c>
      <c r="BJ282" s="18" t="s">
        <v>83</v>
      </c>
      <c r="BK282" s="164">
        <f t="shared" si="69"/>
        <v>0</v>
      </c>
      <c r="BL282" s="18" t="s">
        <v>165</v>
      </c>
      <c r="BM282" s="163" t="s">
        <v>2187</v>
      </c>
    </row>
    <row r="283" spans="1:65" s="2" customFormat="1" ht="21.75" customHeight="1">
      <c r="A283" s="33"/>
      <c r="B283" s="150"/>
      <c r="C283" s="151" t="s">
        <v>1427</v>
      </c>
      <c r="D283" s="151" t="s">
        <v>161</v>
      </c>
      <c r="E283" s="152" t="s">
        <v>3086</v>
      </c>
      <c r="F283" s="153" t="s">
        <v>3087</v>
      </c>
      <c r="G283" s="154" t="s">
        <v>2922</v>
      </c>
      <c r="H283" s="155">
        <v>5</v>
      </c>
      <c r="I283" s="156"/>
      <c r="J283" s="157">
        <f t="shared" si="60"/>
        <v>0</v>
      </c>
      <c r="K283" s="158"/>
      <c r="L283" s="34"/>
      <c r="M283" s="159" t="s">
        <v>1</v>
      </c>
      <c r="N283" s="160" t="s">
        <v>41</v>
      </c>
      <c r="O283" s="59"/>
      <c r="P283" s="161">
        <f t="shared" si="61"/>
        <v>0</v>
      </c>
      <c r="Q283" s="161">
        <v>0</v>
      </c>
      <c r="R283" s="161">
        <f t="shared" si="62"/>
        <v>0</v>
      </c>
      <c r="S283" s="161">
        <v>0</v>
      </c>
      <c r="T283" s="162">
        <f t="shared" si="6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165</v>
      </c>
      <c r="AT283" s="163" t="s">
        <v>161</v>
      </c>
      <c r="AU283" s="163" t="s">
        <v>83</v>
      </c>
      <c r="AY283" s="18" t="s">
        <v>159</v>
      </c>
      <c r="BE283" s="164">
        <f t="shared" si="64"/>
        <v>0</v>
      </c>
      <c r="BF283" s="164">
        <f t="shared" si="65"/>
        <v>0</v>
      </c>
      <c r="BG283" s="164">
        <f t="shared" si="66"/>
        <v>0</v>
      </c>
      <c r="BH283" s="164">
        <f t="shared" si="67"/>
        <v>0</v>
      </c>
      <c r="BI283" s="164">
        <f t="shared" si="68"/>
        <v>0</v>
      </c>
      <c r="BJ283" s="18" t="s">
        <v>83</v>
      </c>
      <c r="BK283" s="164">
        <f t="shared" si="69"/>
        <v>0</v>
      </c>
      <c r="BL283" s="18" t="s">
        <v>165</v>
      </c>
      <c r="BM283" s="163" t="s">
        <v>2196</v>
      </c>
    </row>
    <row r="284" spans="1:65" s="2" customFormat="1" ht="21.75" customHeight="1">
      <c r="A284" s="33"/>
      <c r="B284" s="150"/>
      <c r="C284" s="151" t="s">
        <v>1432</v>
      </c>
      <c r="D284" s="151" t="s">
        <v>161</v>
      </c>
      <c r="E284" s="152" t="s">
        <v>3088</v>
      </c>
      <c r="F284" s="153" t="s">
        <v>3089</v>
      </c>
      <c r="G284" s="154" t="s">
        <v>2922</v>
      </c>
      <c r="H284" s="155">
        <v>9</v>
      </c>
      <c r="I284" s="156"/>
      <c r="J284" s="157">
        <f t="shared" si="60"/>
        <v>0</v>
      </c>
      <c r="K284" s="158"/>
      <c r="L284" s="34"/>
      <c r="M284" s="159" t="s">
        <v>1</v>
      </c>
      <c r="N284" s="160" t="s">
        <v>41</v>
      </c>
      <c r="O284" s="59"/>
      <c r="P284" s="161">
        <f t="shared" si="61"/>
        <v>0</v>
      </c>
      <c r="Q284" s="161">
        <v>0</v>
      </c>
      <c r="R284" s="161">
        <f t="shared" si="62"/>
        <v>0</v>
      </c>
      <c r="S284" s="161">
        <v>0</v>
      </c>
      <c r="T284" s="162">
        <f t="shared" si="6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3" t="s">
        <v>165</v>
      </c>
      <c r="AT284" s="163" t="s">
        <v>161</v>
      </c>
      <c r="AU284" s="163" t="s">
        <v>83</v>
      </c>
      <c r="AY284" s="18" t="s">
        <v>159</v>
      </c>
      <c r="BE284" s="164">
        <f t="shared" si="64"/>
        <v>0</v>
      </c>
      <c r="BF284" s="164">
        <f t="shared" si="65"/>
        <v>0</v>
      </c>
      <c r="BG284" s="164">
        <f t="shared" si="66"/>
        <v>0</v>
      </c>
      <c r="BH284" s="164">
        <f t="shared" si="67"/>
        <v>0</v>
      </c>
      <c r="BI284" s="164">
        <f t="shared" si="68"/>
        <v>0</v>
      </c>
      <c r="BJ284" s="18" t="s">
        <v>83</v>
      </c>
      <c r="BK284" s="164">
        <f t="shared" si="69"/>
        <v>0</v>
      </c>
      <c r="BL284" s="18" t="s">
        <v>165</v>
      </c>
      <c r="BM284" s="163" t="s">
        <v>2206</v>
      </c>
    </row>
    <row r="285" spans="1:65" s="2" customFormat="1" ht="21.75" customHeight="1">
      <c r="A285" s="33"/>
      <c r="B285" s="150"/>
      <c r="C285" s="151" t="s">
        <v>1436</v>
      </c>
      <c r="D285" s="151" t="s">
        <v>161</v>
      </c>
      <c r="E285" s="152" t="s">
        <v>2980</v>
      </c>
      <c r="F285" s="153" t="s">
        <v>2981</v>
      </c>
      <c r="G285" s="154" t="s">
        <v>190</v>
      </c>
      <c r="H285" s="155">
        <v>42</v>
      </c>
      <c r="I285" s="156"/>
      <c r="J285" s="157">
        <f t="shared" si="60"/>
        <v>0</v>
      </c>
      <c r="K285" s="158"/>
      <c r="L285" s="34"/>
      <c r="M285" s="159" t="s">
        <v>1</v>
      </c>
      <c r="N285" s="160" t="s">
        <v>41</v>
      </c>
      <c r="O285" s="59"/>
      <c r="P285" s="161">
        <f t="shared" si="61"/>
        <v>0</v>
      </c>
      <c r="Q285" s="161">
        <v>0</v>
      </c>
      <c r="R285" s="161">
        <f t="shared" si="62"/>
        <v>0</v>
      </c>
      <c r="S285" s="161">
        <v>0</v>
      </c>
      <c r="T285" s="162">
        <f t="shared" si="6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3" t="s">
        <v>165</v>
      </c>
      <c r="AT285" s="163" t="s">
        <v>161</v>
      </c>
      <c r="AU285" s="163" t="s">
        <v>83</v>
      </c>
      <c r="AY285" s="18" t="s">
        <v>159</v>
      </c>
      <c r="BE285" s="164">
        <f t="shared" si="64"/>
        <v>0</v>
      </c>
      <c r="BF285" s="164">
        <f t="shared" si="65"/>
        <v>0</v>
      </c>
      <c r="BG285" s="164">
        <f t="shared" si="66"/>
        <v>0</v>
      </c>
      <c r="BH285" s="164">
        <f t="shared" si="67"/>
        <v>0</v>
      </c>
      <c r="BI285" s="164">
        <f t="shared" si="68"/>
        <v>0</v>
      </c>
      <c r="BJ285" s="18" t="s">
        <v>83</v>
      </c>
      <c r="BK285" s="164">
        <f t="shared" si="69"/>
        <v>0</v>
      </c>
      <c r="BL285" s="18" t="s">
        <v>165</v>
      </c>
      <c r="BM285" s="163" t="s">
        <v>2216</v>
      </c>
    </row>
    <row r="286" spans="1:65" s="2" customFormat="1" ht="24.2" customHeight="1">
      <c r="A286" s="33"/>
      <c r="B286" s="150"/>
      <c r="C286" s="151" t="s">
        <v>1442</v>
      </c>
      <c r="D286" s="151" t="s">
        <v>161</v>
      </c>
      <c r="E286" s="152" t="s">
        <v>3090</v>
      </c>
      <c r="F286" s="153" t="s">
        <v>3091</v>
      </c>
      <c r="G286" s="154" t="s">
        <v>2984</v>
      </c>
      <c r="H286" s="155">
        <v>12</v>
      </c>
      <c r="I286" s="156"/>
      <c r="J286" s="157">
        <f t="shared" si="60"/>
        <v>0</v>
      </c>
      <c r="K286" s="158"/>
      <c r="L286" s="34"/>
      <c r="M286" s="159" t="s">
        <v>1</v>
      </c>
      <c r="N286" s="160" t="s">
        <v>41</v>
      </c>
      <c r="O286" s="59"/>
      <c r="P286" s="161">
        <f t="shared" si="61"/>
        <v>0</v>
      </c>
      <c r="Q286" s="161">
        <v>0</v>
      </c>
      <c r="R286" s="161">
        <f t="shared" si="62"/>
        <v>0</v>
      </c>
      <c r="S286" s="161">
        <v>0</v>
      </c>
      <c r="T286" s="162">
        <f t="shared" si="6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165</v>
      </c>
      <c r="AT286" s="163" t="s">
        <v>161</v>
      </c>
      <c r="AU286" s="163" t="s">
        <v>83</v>
      </c>
      <c r="AY286" s="18" t="s">
        <v>159</v>
      </c>
      <c r="BE286" s="164">
        <f t="shared" si="64"/>
        <v>0</v>
      </c>
      <c r="BF286" s="164">
        <f t="shared" si="65"/>
        <v>0</v>
      </c>
      <c r="BG286" s="164">
        <f t="shared" si="66"/>
        <v>0</v>
      </c>
      <c r="BH286" s="164">
        <f t="shared" si="67"/>
        <v>0</v>
      </c>
      <c r="BI286" s="164">
        <f t="shared" si="68"/>
        <v>0</v>
      </c>
      <c r="BJ286" s="18" t="s">
        <v>83</v>
      </c>
      <c r="BK286" s="164">
        <f t="shared" si="69"/>
        <v>0</v>
      </c>
      <c r="BL286" s="18" t="s">
        <v>165</v>
      </c>
      <c r="BM286" s="163" t="s">
        <v>2224</v>
      </c>
    </row>
    <row r="287" spans="1:65" s="2" customFormat="1" ht="24.2" customHeight="1">
      <c r="A287" s="33"/>
      <c r="B287" s="150"/>
      <c r="C287" s="151" t="s">
        <v>1458</v>
      </c>
      <c r="D287" s="151" t="s">
        <v>161</v>
      </c>
      <c r="E287" s="152" t="s">
        <v>3094</v>
      </c>
      <c r="F287" s="153" t="s">
        <v>3095</v>
      </c>
      <c r="G287" s="154" t="s">
        <v>2984</v>
      </c>
      <c r="H287" s="155">
        <v>30</v>
      </c>
      <c r="I287" s="156"/>
      <c r="J287" s="157">
        <f t="shared" si="60"/>
        <v>0</v>
      </c>
      <c r="K287" s="158"/>
      <c r="L287" s="34"/>
      <c r="M287" s="159" t="s">
        <v>1</v>
      </c>
      <c r="N287" s="160" t="s">
        <v>41</v>
      </c>
      <c r="O287" s="59"/>
      <c r="P287" s="161">
        <f t="shared" si="61"/>
        <v>0</v>
      </c>
      <c r="Q287" s="161">
        <v>0</v>
      </c>
      <c r="R287" s="161">
        <f t="shared" si="62"/>
        <v>0</v>
      </c>
      <c r="S287" s="161">
        <v>0</v>
      </c>
      <c r="T287" s="162">
        <f t="shared" si="6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165</v>
      </c>
      <c r="AT287" s="163" t="s">
        <v>161</v>
      </c>
      <c r="AU287" s="163" t="s">
        <v>83</v>
      </c>
      <c r="AY287" s="18" t="s">
        <v>159</v>
      </c>
      <c r="BE287" s="164">
        <f t="shared" si="64"/>
        <v>0</v>
      </c>
      <c r="BF287" s="164">
        <f t="shared" si="65"/>
        <v>0</v>
      </c>
      <c r="BG287" s="164">
        <f t="shared" si="66"/>
        <v>0</v>
      </c>
      <c r="BH287" s="164">
        <f t="shared" si="67"/>
        <v>0</v>
      </c>
      <c r="BI287" s="164">
        <f t="shared" si="68"/>
        <v>0</v>
      </c>
      <c r="BJ287" s="18" t="s">
        <v>83</v>
      </c>
      <c r="BK287" s="164">
        <f t="shared" si="69"/>
        <v>0</v>
      </c>
      <c r="BL287" s="18" t="s">
        <v>165</v>
      </c>
      <c r="BM287" s="163" t="s">
        <v>2232</v>
      </c>
    </row>
    <row r="288" spans="1:65" s="2" customFormat="1" ht="21.75" customHeight="1">
      <c r="A288" s="33"/>
      <c r="B288" s="150"/>
      <c r="C288" s="151" t="s">
        <v>1461</v>
      </c>
      <c r="D288" s="151" t="s">
        <v>161</v>
      </c>
      <c r="E288" s="152" t="s">
        <v>2985</v>
      </c>
      <c r="F288" s="153" t="s">
        <v>2986</v>
      </c>
      <c r="G288" s="154" t="s">
        <v>190</v>
      </c>
      <c r="H288" s="155">
        <v>35</v>
      </c>
      <c r="I288" s="156"/>
      <c r="J288" s="157">
        <f t="shared" si="60"/>
        <v>0</v>
      </c>
      <c r="K288" s="158"/>
      <c r="L288" s="34"/>
      <c r="M288" s="159" t="s">
        <v>1</v>
      </c>
      <c r="N288" s="160" t="s">
        <v>41</v>
      </c>
      <c r="O288" s="59"/>
      <c r="P288" s="161">
        <f t="shared" si="61"/>
        <v>0</v>
      </c>
      <c r="Q288" s="161">
        <v>0</v>
      </c>
      <c r="R288" s="161">
        <f t="shared" si="62"/>
        <v>0</v>
      </c>
      <c r="S288" s="161">
        <v>0</v>
      </c>
      <c r="T288" s="162">
        <f t="shared" si="6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3" t="s">
        <v>165</v>
      </c>
      <c r="AT288" s="163" t="s">
        <v>161</v>
      </c>
      <c r="AU288" s="163" t="s">
        <v>83</v>
      </c>
      <c r="AY288" s="18" t="s">
        <v>159</v>
      </c>
      <c r="BE288" s="164">
        <f t="shared" si="64"/>
        <v>0</v>
      </c>
      <c r="BF288" s="164">
        <f t="shared" si="65"/>
        <v>0</v>
      </c>
      <c r="BG288" s="164">
        <f t="shared" si="66"/>
        <v>0</v>
      </c>
      <c r="BH288" s="164">
        <f t="shared" si="67"/>
        <v>0</v>
      </c>
      <c r="BI288" s="164">
        <f t="shared" si="68"/>
        <v>0</v>
      </c>
      <c r="BJ288" s="18" t="s">
        <v>83</v>
      </c>
      <c r="BK288" s="164">
        <f t="shared" si="69"/>
        <v>0</v>
      </c>
      <c r="BL288" s="18" t="s">
        <v>165</v>
      </c>
      <c r="BM288" s="163" t="s">
        <v>2240</v>
      </c>
    </row>
    <row r="289" spans="1:65" s="2" customFormat="1" ht="24.2" customHeight="1">
      <c r="A289" s="33"/>
      <c r="B289" s="150"/>
      <c r="C289" s="151" t="s">
        <v>1466</v>
      </c>
      <c r="D289" s="151" t="s">
        <v>161</v>
      </c>
      <c r="E289" s="152" t="s">
        <v>3096</v>
      </c>
      <c r="F289" s="153" t="s">
        <v>3097</v>
      </c>
      <c r="G289" s="154" t="s">
        <v>2984</v>
      </c>
      <c r="H289" s="155">
        <v>25</v>
      </c>
      <c r="I289" s="156"/>
      <c r="J289" s="157">
        <f t="shared" si="60"/>
        <v>0</v>
      </c>
      <c r="K289" s="158"/>
      <c r="L289" s="34"/>
      <c r="M289" s="159" t="s">
        <v>1</v>
      </c>
      <c r="N289" s="160" t="s">
        <v>41</v>
      </c>
      <c r="O289" s="59"/>
      <c r="P289" s="161">
        <f t="shared" si="61"/>
        <v>0</v>
      </c>
      <c r="Q289" s="161">
        <v>0</v>
      </c>
      <c r="R289" s="161">
        <f t="shared" si="62"/>
        <v>0</v>
      </c>
      <c r="S289" s="161">
        <v>0</v>
      </c>
      <c r="T289" s="162">
        <f t="shared" si="63"/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165</v>
      </c>
      <c r="AT289" s="163" t="s">
        <v>161</v>
      </c>
      <c r="AU289" s="163" t="s">
        <v>83</v>
      </c>
      <c r="AY289" s="18" t="s">
        <v>159</v>
      </c>
      <c r="BE289" s="164">
        <f t="shared" si="64"/>
        <v>0</v>
      </c>
      <c r="BF289" s="164">
        <f t="shared" si="65"/>
        <v>0</v>
      </c>
      <c r="BG289" s="164">
        <f t="shared" si="66"/>
        <v>0</v>
      </c>
      <c r="BH289" s="164">
        <f t="shared" si="67"/>
        <v>0</v>
      </c>
      <c r="BI289" s="164">
        <f t="shared" si="68"/>
        <v>0</v>
      </c>
      <c r="BJ289" s="18" t="s">
        <v>83</v>
      </c>
      <c r="BK289" s="164">
        <f t="shared" si="69"/>
        <v>0</v>
      </c>
      <c r="BL289" s="18" t="s">
        <v>165</v>
      </c>
      <c r="BM289" s="163" t="s">
        <v>2249</v>
      </c>
    </row>
    <row r="290" spans="1:65" s="2" customFormat="1" ht="24.2" customHeight="1">
      <c r="A290" s="33"/>
      <c r="B290" s="150"/>
      <c r="C290" s="151" t="s">
        <v>1471</v>
      </c>
      <c r="D290" s="151" t="s">
        <v>161</v>
      </c>
      <c r="E290" s="152" t="s">
        <v>3098</v>
      </c>
      <c r="F290" s="153" t="s">
        <v>2988</v>
      </c>
      <c r="G290" s="154" t="s">
        <v>2984</v>
      </c>
      <c r="H290" s="155">
        <v>10</v>
      </c>
      <c r="I290" s="156"/>
      <c r="J290" s="157">
        <f t="shared" si="60"/>
        <v>0</v>
      </c>
      <c r="K290" s="158"/>
      <c r="L290" s="34"/>
      <c r="M290" s="159" t="s">
        <v>1</v>
      </c>
      <c r="N290" s="160" t="s">
        <v>41</v>
      </c>
      <c r="O290" s="59"/>
      <c r="P290" s="161">
        <f t="shared" si="61"/>
        <v>0</v>
      </c>
      <c r="Q290" s="161">
        <v>0</v>
      </c>
      <c r="R290" s="161">
        <f t="shared" si="62"/>
        <v>0</v>
      </c>
      <c r="S290" s="161">
        <v>0</v>
      </c>
      <c r="T290" s="162">
        <f t="shared" si="63"/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3" t="s">
        <v>165</v>
      </c>
      <c r="AT290" s="163" t="s">
        <v>161</v>
      </c>
      <c r="AU290" s="163" t="s">
        <v>83</v>
      </c>
      <c r="AY290" s="18" t="s">
        <v>159</v>
      </c>
      <c r="BE290" s="164">
        <f t="shared" si="64"/>
        <v>0</v>
      </c>
      <c r="BF290" s="164">
        <f t="shared" si="65"/>
        <v>0</v>
      </c>
      <c r="BG290" s="164">
        <f t="shared" si="66"/>
        <v>0</v>
      </c>
      <c r="BH290" s="164">
        <f t="shared" si="67"/>
        <v>0</v>
      </c>
      <c r="BI290" s="164">
        <f t="shared" si="68"/>
        <v>0</v>
      </c>
      <c r="BJ290" s="18" t="s">
        <v>83</v>
      </c>
      <c r="BK290" s="164">
        <f t="shared" si="69"/>
        <v>0</v>
      </c>
      <c r="BL290" s="18" t="s">
        <v>165</v>
      </c>
      <c r="BM290" s="163" t="s">
        <v>2258</v>
      </c>
    </row>
    <row r="291" spans="1:65" s="2" customFormat="1" ht="21.75" customHeight="1">
      <c r="A291" s="33"/>
      <c r="B291" s="150"/>
      <c r="C291" s="151" t="s">
        <v>1475</v>
      </c>
      <c r="D291" s="151" t="s">
        <v>161</v>
      </c>
      <c r="E291" s="152" t="s">
        <v>3099</v>
      </c>
      <c r="F291" s="153" t="s">
        <v>3100</v>
      </c>
      <c r="G291" s="154" t="s">
        <v>190</v>
      </c>
      <c r="H291" s="155">
        <v>6</v>
      </c>
      <c r="I291" s="156"/>
      <c r="J291" s="157">
        <f t="shared" si="60"/>
        <v>0</v>
      </c>
      <c r="K291" s="158"/>
      <c r="L291" s="34"/>
      <c r="M291" s="159" t="s">
        <v>1</v>
      </c>
      <c r="N291" s="160" t="s">
        <v>41</v>
      </c>
      <c r="O291" s="59"/>
      <c r="P291" s="161">
        <f t="shared" si="61"/>
        <v>0</v>
      </c>
      <c r="Q291" s="161">
        <v>0</v>
      </c>
      <c r="R291" s="161">
        <f t="shared" si="62"/>
        <v>0</v>
      </c>
      <c r="S291" s="161">
        <v>0</v>
      </c>
      <c r="T291" s="162">
        <f t="shared" si="63"/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165</v>
      </c>
      <c r="AT291" s="163" t="s">
        <v>161</v>
      </c>
      <c r="AU291" s="163" t="s">
        <v>83</v>
      </c>
      <c r="AY291" s="18" t="s">
        <v>159</v>
      </c>
      <c r="BE291" s="164">
        <f t="shared" si="64"/>
        <v>0</v>
      </c>
      <c r="BF291" s="164">
        <f t="shared" si="65"/>
        <v>0</v>
      </c>
      <c r="BG291" s="164">
        <f t="shared" si="66"/>
        <v>0</v>
      </c>
      <c r="BH291" s="164">
        <f t="shared" si="67"/>
        <v>0</v>
      </c>
      <c r="BI291" s="164">
        <f t="shared" si="68"/>
        <v>0</v>
      </c>
      <c r="BJ291" s="18" t="s">
        <v>83</v>
      </c>
      <c r="BK291" s="164">
        <f t="shared" si="69"/>
        <v>0</v>
      </c>
      <c r="BL291" s="18" t="s">
        <v>165</v>
      </c>
      <c r="BM291" s="163" t="s">
        <v>2267</v>
      </c>
    </row>
    <row r="292" spans="1:65" s="2" customFormat="1" ht="24.2" customHeight="1">
      <c r="A292" s="33"/>
      <c r="B292" s="150"/>
      <c r="C292" s="151" t="s">
        <v>1479</v>
      </c>
      <c r="D292" s="151" t="s">
        <v>161</v>
      </c>
      <c r="E292" s="152" t="s">
        <v>3101</v>
      </c>
      <c r="F292" s="153" t="s">
        <v>3044</v>
      </c>
      <c r="G292" s="154" t="s">
        <v>2984</v>
      </c>
      <c r="H292" s="155">
        <v>6</v>
      </c>
      <c r="I292" s="156"/>
      <c r="J292" s="157">
        <f t="shared" si="60"/>
        <v>0</v>
      </c>
      <c r="K292" s="158"/>
      <c r="L292" s="34"/>
      <c r="M292" s="159" t="s">
        <v>1</v>
      </c>
      <c r="N292" s="160" t="s">
        <v>41</v>
      </c>
      <c r="O292" s="59"/>
      <c r="P292" s="161">
        <f t="shared" si="61"/>
        <v>0</v>
      </c>
      <c r="Q292" s="161">
        <v>0</v>
      </c>
      <c r="R292" s="161">
        <f t="shared" si="62"/>
        <v>0</v>
      </c>
      <c r="S292" s="161">
        <v>0</v>
      </c>
      <c r="T292" s="162">
        <f t="shared" si="63"/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3" t="s">
        <v>165</v>
      </c>
      <c r="AT292" s="163" t="s">
        <v>161</v>
      </c>
      <c r="AU292" s="163" t="s">
        <v>83</v>
      </c>
      <c r="AY292" s="18" t="s">
        <v>159</v>
      </c>
      <c r="BE292" s="164">
        <f t="shared" si="64"/>
        <v>0</v>
      </c>
      <c r="BF292" s="164">
        <f t="shared" si="65"/>
        <v>0</v>
      </c>
      <c r="BG292" s="164">
        <f t="shared" si="66"/>
        <v>0</v>
      </c>
      <c r="BH292" s="164">
        <f t="shared" si="67"/>
        <v>0</v>
      </c>
      <c r="BI292" s="164">
        <f t="shared" si="68"/>
        <v>0</v>
      </c>
      <c r="BJ292" s="18" t="s">
        <v>83</v>
      </c>
      <c r="BK292" s="164">
        <f t="shared" si="69"/>
        <v>0</v>
      </c>
      <c r="BL292" s="18" t="s">
        <v>165</v>
      </c>
      <c r="BM292" s="163" t="s">
        <v>2281</v>
      </c>
    </row>
    <row r="293" spans="1:65" s="2" customFormat="1" ht="21.75" customHeight="1">
      <c r="A293" s="33"/>
      <c r="B293" s="150"/>
      <c r="C293" s="151" t="s">
        <v>1486</v>
      </c>
      <c r="D293" s="151" t="s">
        <v>161</v>
      </c>
      <c r="E293" s="152" t="s">
        <v>2991</v>
      </c>
      <c r="F293" s="153" t="s">
        <v>2992</v>
      </c>
      <c r="G293" s="154" t="s">
        <v>190</v>
      </c>
      <c r="H293" s="155">
        <v>30</v>
      </c>
      <c r="I293" s="156"/>
      <c r="J293" s="157">
        <f t="shared" si="60"/>
        <v>0</v>
      </c>
      <c r="K293" s="158"/>
      <c r="L293" s="34"/>
      <c r="M293" s="159" t="s">
        <v>1</v>
      </c>
      <c r="N293" s="160" t="s">
        <v>41</v>
      </c>
      <c r="O293" s="59"/>
      <c r="P293" s="161">
        <f t="shared" si="61"/>
        <v>0</v>
      </c>
      <c r="Q293" s="161">
        <v>0</v>
      </c>
      <c r="R293" s="161">
        <f t="shared" si="62"/>
        <v>0</v>
      </c>
      <c r="S293" s="161">
        <v>0</v>
      </c>
      <c r="T293" s="162">
        <f t="shared" si="63"/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165</v>
      </c>
      <c r="AT293" s="163" t="s">
        <v>161</v>
      </c>
      <c r="AU293" s="163" t="s">
        <v>83</v>
      </c>
      <c r="AY293" s="18" t="s">
        <v>159</v>
      </c>
      <c r="BE293" s="164">
        <f t="shared" si="64"/>
        <v>0</v>
      </c>
      <c r="BF293" s="164">
        <f t="shared" si="65"/>
        <v>0</v>
      </c>
      <c r="BG293" s="164">
        <f t="shared" si="66"/>
        <v>0</v>
      </c>
      <c r="BH293" s="164">
        <f t="shared" si="67"/>
        <v>0</v>
      </c>
      <c r="BI293" s="164">
        <f t="shared" si="68"/>
        <v>0</v>
      </c>
      <c r="BJ293" s="18" t="s">
        <v>83</v>
      </c>
      <c r="BK293" s="164">
        <f t="shared" si="69"/>
        <v>0</v>
      </c>
      <c r="BL293" s="18" t="s">
        <v>165</v>
      </c>
      <c r="BM293" s="163" t="s">
        <v>2290</v>
      </c>
    </row>
    <row r="294" spans="1:65" s="2" customFormat="1" ht="16.5" customHeight="1">
      <c r="A294" s="33"/>
      <c r="B294" s="150"/>
      <c r="C294" s="151" t="s">
        <v>1491</v>
      </c>
      <c r="D294" s="151" t="s">
        <v>161</v>
      </c>
      <c r="E294" s="152" t="s">
        <v>3102</v>
      </c>
      <c r="F294" s="153" t="s">
        <v>3103</v>
      </c>
      <c r="G294" s="154" t="s">
        <v>2984</v>
      </c>
      <c r="H294" s="155">
        <v>10</v>
      </c>
      <c r="I294" s="156"/>
      <c r="J294" s="157">
        <f t="shared" si="60"/>
        <v>0</v>
      </c>
      <c r="K294" s="158"/>
      <c r="L294" s="34"/>
      <c r="M294" s="159" t="s">
        <v>1</v>
      </c>
      <c r="N294" s="160" t="s">
        <v>41</v>
      </c>
      <c r="O294" s="59"/>
      <c r="P294" s="161">
        <f t="shared" si="61"/>
        <v>0</v>
      </c>
      <c r="Q294" s="161">
        <v>0</v>
      </c>
      <c r="R294" s="161">
        <f t="shared" si="62"/>
        <v>0</v>
      </c>
      <c r="S294" s="161">
        <v>0</v>
      </c>
      <c r="T294" s="162">
        <f t="shared" si="63"/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3" t="s">
        <v>165</v>
      </c>
      <c r="AT294" s="163" t="s">
        <v>161</v>
      </c>
      <c r="AU294" s="163" t="s">
        <v>83</v>
      </c>
      <c r="AY294" s="18" t="s">
        <v>159</v>
      </c>
      <c r="BE294" s="164">
        <f t="shared" si="64"/>
        <v>0</v>
      </c>
      <c r="BF294" s="164">
        <f t="shared" si="65"/>
        <v>0</v>
      </c>
      <c r="BG294" s="164">
        <f t="shared" si="66"/>
        <v>0</v>
      </c>
      <c r="BH294" s="164">
        <f t="shared" si="67"/>
        <v>0</v>
      </c>
      <c r="BI294" s="164">
        <f t="shared" si="68"/>
        <v>0</v>
      </c>
      <c r="BJ294" s="18" t="s">
        <v>83</v>
      </c>
      <c r="BK294" s="164">
        <f t="shared" si="69"/>
        <v>0</v>
      </c>
      <c r="BL294" s="18" t="s">
        <v>165</v>
      </c>
      <c r="BM294" s="163" t="s">
        <v>2299</v>
      </c>
    </row>
    <row r="295" spans="1:65" s="2" customFormat="1" ht="16.5" customHeight="1">
      <c r="A295" s="33"/>
      <c r="B295" s="150"/>
      <c r="C295" s="151" t="s">
        <v>1496</v>
      </c>
      <c r="D295" s="151" t="s">
        <v>161</v>
      </c>
      <c r="E295" s="152" t="s">
        <v>3104</v>
      </c>
      <c r="F295" s="153" t="s">
        <v>3105</v>
      </c>
      <c r="G295" s="154" t="s">
        <v>2984</v>
      </c>
      <c r="H295" s="155">
        <v>20</v>
      </c>
      <c r="I295" s="156"/>
      <c r="J295" s="157">
        <f t="shared" si="60"/>
        <v>0</v>
      </c>
      <c r="K295" s="158"/>
      <c r="L295" s="34"/>
      <c r="M295" s="159" t="s">
        <v>1</v>
      </c>
      <c r="N295" s="160" t="s">
        <v>41</v>
      </c>
      <c r="O295" s="59"/>
      <c r="P295" s="161">
        <f t="shared" si="61"/>
        <v>0</v>
      </c>
      <c r="Q295" s="161">
        <v>0</v>
      </c>
      <c r="R295" s="161">
        <f t="shared" si="62"/>
        <v>0</v>
      </c>
      <c r="S295" s="161">
        <v>0</v>
      </c>
      <c r="T295" s="162">
        <f t="shared" si="63"/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3" t="s">
        <v>165</v>
      </c>
      <c r="AT295" s="163" t="s">
        <v>161</v>
      </c>
      <c r="AU295" s="163" t="s">
        <v>83</v>
      </c>
      <c r="AY295" s="18" t="s">
        <v>159</v>
      </c>
      <c r="BE295" s="164">
        <f t="shared" si="64"/>
        <v>0</v>
      </c>
      <c r="BF295" s="164">
        <f t="shared" si="65"/>
        <v>0</v>
      </c>
      <c r="BG295" s="164">
        <f t="shared" si="66"/>
        <v>0</v>
      </c>
      <c r="BH295" s="164">
        <f t="shared" si="67"/>
        <v>0</v>
      </c>
      <c r="BI295" s="164">
        <f t="shared" si="68"/>
        <v>0</v>
      </c>
      <c r="BJ295" s="18" t="s">
        <v>83</v>
      </c>
      <c r="BK295" s="164">
        <f t="shared" si="69"/>
        <v>0</v>
      </c>
      <c r="BL295" s="18" t="s">
        <v>165</v>
      </c>
      <c r="BM295" s="163" t="s">
        <v>2308</v>
      </c>
    </row>
    <row r="296" spans="1:65" s="2" customFormat="1" ht="37.9" customHeight="1">
      <c r="A296" s="33"/>
      <c r="B296" s="150"/>
      <c r="C296" s="151" t="s">
        <v>1501</v>
      </c>
      <c r="D296" s="151" t="s">
        <v>161</v>
      </c>
      <c r="E296" s="152" t="s">
        <v>3004</v>
      </c>
      <c r="F296" s="153" t="s">
        <v>3005</v>
      </c>
      <c r="G296" s="154" t="s">
        <v>164</v>
      </c>
      <c r="H296" s="155">
        <v>15</v>
      </c>
      <c r="I296" s="156"/>
      <c r="J296" s="157">
        <f t="shared" si="60"/>
        <v>0</v>
      </c>
      <c r="K296" s="158"/>
      <c r="L296" s="34"/>
      <c r="M296" s="159" t="s">
        <v>1</v>
      </c>
      <c r="N296" s="160" t="s">
        <v>41</v>
      </c>
      <c r="O296" s="59"/>
      <c r="P296" s="161">
        <f t="shared" si="61"/>
        <v>0</v>
      </c>
      <c r="Q296" s="161">
        <v>0</v>
      </c>
      <c r="R296" s="161">
        <f t="shared" si="62"/>
        <v>0</v>
      </c>
      <c r="S296" s="161">
        <v>0</v>
      </c>
      <c r="T296" s="162">
        <f t="shared" si="6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165</v>
      </c>
      <c r="AT296" s="163" t="s">
        <v>161</v>
      </c>
      <c r="AU296" s="163" t="s">
        <v>83</v>
      </c>
      <c r="AY296" s="18" t="s">
        <v>159</v>
      </c>
      <c r="BE296" s="164">
        <f t="shared" si="64"/>
        <v>0</v>
      </c>
      <c r="BF296" s="164">
        <f t="shared" si="65"/>
        <v>0</v>
      </c>
      <c r="BG296" s="164">
        <f t="shared" si="66"/>
        <v>0</v>
      </c>
      <c r="BH296" s="164">
        <f t="shared" si="67"/>
        <v>0</v>
      </c>
      <c r="BI296" s="164">
        <f t="shared" si="68"/>
        <v>0</v>
      </c>
      <c r="BJ296" s="18" t="s">
        <v>83</v>
      </c>
      <c r="BK296" s="164">
        <f t="shared" si="69"/>
        <v>0</v>
      </c>
      <c r="BL296" s="18" t="s">
        <v>165</v>
      </c>
      <c r="BM296" s="163" t="s">
        <v>2321</v>
      </c>
    </row>
    <row r="297" spans="2:63" s="12" customFormat="1" ht="25.9" customHeight="1">
      <c r="B297" s="137"/>
      <c r="D297" s="138" t="s">
        <v>75</v>
      </c>
      <c r="E297" s="139" t="s">
        <v>3149</v>
      </c>
      <c r="F297" s="139" t="s">
        <v>3150</v>
      </c>
      <c r="I297" s="140"/>
      <c r="J297" s="141">
        <f>BK297</f>
        <v>0</v>
      </c>
      <c r="L297" s="137"/>
      <c r="M297" s="142"/>
      <c r="N297" s="143"/>
      <c r="O297" s="143"/>
      <c r="P297" s="144">
        <f>SUM(P298:P316)</f>
        <v>0</v>
      </c>
      <c r="Q297" s="143"/>
      <c r="R297" s="144">
        <f>SUM(R298:R316)</f>
        <v>0</v>
      </c>
      <c r="S297" s="143"/>
      <c r="T297" s="145">
        <f>SUM(T298:T316)</f>
        <v>0</v>
      </c>
      <c r="AR297" s="138" t="s">
        <v>83</v>
      </c>
      <c r="AT297" s="146" t="s">
        <v>75</v>
      </c>
      <c r="AU297" s="146" t="s">
        <v>76</v>
      </c>
      <c r="AY297" s="138" t="s">
        <v>159</v>
      </c>
      <c r="BK297" s="147">
        <f>SUM(BK298:BK316)</f>
        <v>0</v>
      </c>
    </row>
    <row r="298" spans="1:65" s="2" customFormat="1" ht="16.5" customHeight="1">
      <c r="A298" s="33"/>
      <c r="B298" s="150"/>
      <c r="C298" s="151" t="s">
        <v>1505</v>
      </c>
      <c r="D298" s="151" t="s">
        <v>161</v>
      </c>
      <c r="E298" s="152" t="s">
        <v>3151</v>
      </c>
      <c r="F298" s="153" t="s">
        <v>3152</v>
      </c>
      <c r="G298" s="154" t="s">
        <v>325</v>
      </c>
      <c r="H298" s="155">
        <v>1</v>
      </c>
      <c r="I298" s="156"/>
      <c r="J298" s="157">
        <f aca="true" t="shared" si="70" ref="J298:J316">ROUND(I298*H298,2)</f>
        <v>0</v>
      </c>
      <c r="K298" s="158"/>
      <c r="L298" s="34"/>
      <c r="M298" s="159" t="s">
        <v>1</v>
      </c>
      <c r="N298" s="160" t="s">
        <v>41</v>
      </c>
      <c r="O298" s="59"/>
      <c r="P298" s="161">
        <f aca="true" t="shared" si="71" ref="P298:P316">O298*H298</f>
        <v>0</v>
      </c>
      <c r="Q298" s="161">
        <v>0</v>
      </c>
      <c r="R298" s="161">
        <f aca="true" t="shared" si="72" ref="R298:R316">Q298*H298</f>
        <v>0</v>
      </c>
      <c r="S298" s="161">
        <v>0</v>
      </c>
      <c r="T298" s="162">
        <f aca="true" t="shared" si="73" ref="T298:T316"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165</v>
      </c>
      <c r="AT298" s="163" t="s">
        <v>161</v>
      </c>
      <c r="AU298" s="163" t="s">
        <v>83</v>
      </c>
      <c r="AY298" s="18" t="s">
        <v>159</v>
      </c>
      <c r="BE298" s="164">
        <f aca="true" t="shared" si="74" ref="BE298:BE316">IF(N298="základní",J298,0)</f>
        <v>0</v>
      </c>
      <c r="BF298" s="164">
        <f aca="true" t="shared" si="75" ref="BF298:BF316">IF(N298="snížená",J298,0)</f>
        <v>0</v>
      </c>
      <c r="BG298" s="164">
        <f aca="true" t="shared" si="76" ref="BG298:BG316">IF(N298="zákl. přenesená",J298,0)</f>
        <v>0</v>
      </c>
      <c r="BH298" s="164">
        <f aca="true" t="shared" si="77" ref="BH298:BH316">IF(N298="sníž. přenesená",J298,0)</f>
        <v>0</v>
      </c>
      <c r="BI298" s="164">
        <f aca="true" t="shared" si="78" ref="BI298:BI316">IF(N298="nulová",J298,0)</f>
        <v>0</v>
      </c>
      <c r="BJ298" s="18" t="s">
        <v>83</v>
      </c>
      <c r="BK298" s="164">
        <f aca="true" t="shared" si="79" ref="BK298:BK316">ROUND(I298*H298,2)</f>
        <v>0</v>
      </c>
      <c r="BL298" s="18" t="s">
        <v>165</v>
      </c>
      <c r="BM298" s="163" t="s">
        <v>2333</v>
      </c>
    </row>
    <row r="299" spans="1:65" s="2" customFormat="1" ht="37.9" customHeight="1">
      <c r="A299" s="33"/>
      <c r="B299" s="150"/>
      <c r="C299" s="151" t="s">
        <v>1509</v>
      </c>
      <c r="D299" s="151" t="s">
        <v>161</v>
      </c>
      <c r="E299" s="152" t="s">
        <v>3153</v>
      </c>
      <c r="F299" s="153" t="s">
        <v>3154</v>
      </c>
      <c r="G299" s="154" t="s">
        <v>214</v>
      </c>
      <c r="H299" s="155">
        <v>1</v>
      </c>
      <c r="I299" s="156"/>
      <c r="J299" s="157">
        <f t="shared" si="70"/>
        <v>0</v>
      </c>
      <c r="K299" s="158"/>
      <c r="L299" s="34"/>
      <c r="M299" s="159" t="s">
        <v>1</v>
      </c>
      <c r="N299" s="160" t="s">
        <v>41</v>
      </c>
      <c r="O299" s="59"/>
      <c r="P299" s="161">
        <f t="shared" si="71"/>
        <v>0</v>
      </c>
      <c r="Q299" s="161">
        <v>0</v>
      </c>
      <c r="R299" s="161">
        <f t="shared" si="72"/>
        <v>0</v>
      </c>
      <c r="S299" s="161">
        <v>0</v>
      </c>
      <c r="T299" s="162">
        <f t="shared" si="7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165</v>
      </c>
      <c r="AT299" s="163" t="s">
        <v>161</v>
      </c>
      <c r="AU299" s="163" t="s">
        <v>83</v>
      </c>
      <c r="AY299" s="18" t="s">
        <v>159</v>
      </c>
      <c r="BE299" s="164">
        <f t="shared" si="74"/>
        <v>0</v>
      </c>
      <c r="BF299" s="164">
        <f t="shared" si="75"/>
        <v>0</v>
      </c>
      <c r="BG299" s="164">
        <f t="shared" si="76"/>
        <v>0</v>
      </c>
      <c r="BH299" s="164">
        <f t="shared" si="77"/>
        <v>0</v>
      </c>
      <c r="BI299" s="164">
        <f t="shared" si="78"/>
        <v>0</v>
      </c>
      <c r="BJ299" s="18" t="s">
        <v>83</v>
      </c>
      <c r="BK299" s="164">
        <f t="shared" si="79"/>
        <v>0</v>
      </c>
      <c r="BL299" s="18" t="s">
        <v>165</v>
      </c>
      <c r="BM299" s="163" t="s">
        <v>2348</v>
      </c>
    </row>
    <row r="300" spans="1:65" s="2" customFormat="1" ht="16.5" customHeight="1">
      <c r="A300" s="33"/>
      <c r="B300" s="150"/>
      <c r="C300" s="151" t="s">
        <v>1517</v>
      </c>
      <c r="D300" s="151" t="s">
        <v>161</v>
      </c>
      <c r="E300" s="152" t="s">
        <v>3155</v>
      </c>
      <c r="F300" s="153" t="s">
        <v>3156</v>
      </c>
      <c r="G300" s="154" t="s">
        <v>214</v>
      </c>
      <c r="H300" s="155">
        <v>1</v>
      </c>
      <c r="I300" s="156"/>
      <c r="J300" s="157">
        <f t="shared" si="70"/>
        <v>0</v>
      </c>
      <c r="K300" s="158"/>
      <c r="L300" s="34"/>
      <c r="M300" s="159" t="s">
        <v>1</v>
      </c>
      <c r="N300" s="160" t="s">
        <v>41</v>
      </c>
      <c r="O300" s="59"/>
      <c r="P300" s="161">
        <f t="shared" si="71"/>
        <v>0</v>
      </c>
      <c r="Q300" s="161">
        <v>0</v>
      </c>
      <c r="R300" s="161">
        <f t="shared" si="72"/>
        <v>0</v>
      </c>
      <c r="S300" s="161">
        <v>0</v>
      </c>
      <c r="T300" s="162">
        <f t="shared" si="7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165</v>
      </c>
      <c r="AT300" s="163" t="s">
        <v>161</v>
      </c>
      <c r="AU300" s="163" t="s">
        <v>83</v>
      </c>
      <c r="AY300" s="18" t="s">
        <v>159</v>
      </c>
      <c r="BE300" s="164">
        <f t="shared" si="74"/>
        <v>0</v>
      </c>
      <c r="BF300" s="164">
        <f t="shared" si="75"/>
        <v>0</v>
      </c>
      <c r="BG300" s="164">
        <f t="shared" si="76"/>
        <v>0</v>
      </c>
      <c r="BH300" s="164">
        <f t="shared" si="77"/>
        <v>0</v>
      </c>
      <c r="BI300" s="164">
        <f t="shared" si="78"/>
        <v>0</v>
      </c>
      <c r="BJ300" s="18" t="s">
        <v>83</v>
      </c>
      <c r="BK300" s="164">
        <f t="shared" si="79"/>
        <v>0</v>
      </c>
      <c r="BL300" s="18" t="s">
        <v>165</v>
      </c>
      <c r="BM300" s="163" t="s">
        <v>2362</v>
      </c>
    </row>
    <row r="301" spans="1:65" s="2" customFormat="1" ht="16.5" customHeight="1">
      <c r="A301" s="33"/>
      <c r="B301" s="150"/>
      <c r="C301" s="151" t="s">
        <v>1523</v>
      </c>
      <c r="D301" s="151" t="s">
        <v>161</v>
      </c>
      <c r="E301" s="152" t="s">
        <v>3157</v>
      </c>
      <c r="F301" s="153" t="s">
        <v>3158</v>
      </c>
      <c r="G301" s="154" t="s">
        <v>214</v>
      </c>
      <c r="H301" s="155">
        <v>1</v>
      </c>
      <c r="I301" s="156"/>
      <c r="J301" s="157">
        <f t="shared" si="70"/>
        <v>0</v>
      </c>
      <c r="K301" s="158"/>
      <c r="L301" s="34"/>
      <c r="M301" s="159" t="s">
        <v>1</v>
      </c>
      <c r="N301" s="160" t="s">
        <v>41</v>
      </c>
      <c r="O301" s="59"/>
      <c r="P301" s="161">
        <f t="shared" si="71"/>
        <v>0</v>
      </c>
      <c r="Q301" s="161">
        <v>0</v>
      </c>
      <c r="R301" s="161">
        <f t="shared" si="72"/>
        <v>0</v>
      </c>
      <c r="S301" s="161">
        <v>0</v>
      </c>
      <c r="T301" s="162">
        <f t="shared" si="7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165</v>
      </c>
      <c r="AT301" s="163" t="s">
        <v>161</v>
      </c>
      <c r="AU301" s="163" t="s">
        <v>83</v>
      </c>
      <c r="AY301" s="18" t="s">
        <v>159</v>
      </c>
      <c r="BE301" s="164">
        <f t="shared" si="74"/>
        <v>0</v>
      </c>
      <c r="BF301" s="164">
        <f t="shared" si="75"/>
        <v>0</v>
      </c>
      <c r="BG301" s="164">
        <f t="shared" si="76"/>
        <v>0</v>
      </c>
      <c r="BH301" s="164">
        <f t="shared" si="77"/>
        <v>0</v>
      </c>
      <c r="BI301" s="164">
        <f t="shared" si="78"/>
        <v>0</v>
      </c>
      <c r="BJ301" s="18" t="s">
        <v>83</v>
      </c>
      <c r="BK301" s="164">
        <f t="shared" si="79"/>
        <v>0</v>
      </c>
      <c r="BL301" s="18" t="s">
        <v>165</v>
      </c>
      <c r="BM301" s="163" t="s">
        <v>2389</v>
      </c>
    </row>
    <row r="302" spans="1:65" s="2" customFormat="1" ht="16.5" customHeight="1">
      <c r="A302" s="33"/>
      <c r="B302" s="150"/>
      <c r="C302" s="151" t="s">
        <v>1537</v>
      </c>
      <c r="D302" s="151" t="s">
        <v>161</v>
      </c>
      <c r="E302" s="152" t="s">
        <v>3075</v>
      </c>
      <c r="F302" s="153" t="s">
        <v>3076</v>
      </c>
      <c r="G302" s="154" t="s">
        <v>325</v>
      </c>
      <c r="H302" s="155">
        <v>1</v>
      </c>
      <c r="I302" s="156"/>
      <c r="J302" s="157">
        <f t="shared" si="70"/>
        <v>0</v>
      </c>
      <c r="K302" s="158"/>
      <c r="L302" s="34"/>
      <c r="M302" s="159" t="s">
        <v>1</v>
      </c>
      <c r="N302" s="160" t="s">
        <v>41</v>
      </c>
      <c r="O302" s="59"/>
      <c r="P302" s="161">
        <f t="shared" si="71"/>
        <v>0</v>
      </c>
      <c r="Q302" s="161">
        <v>0</v>
      </c>
      <c r="R302" s="161">
        <f t="shared" si="72"/>
        <v>0</v>
      </c>
      <c r="S302" s="161">
        <v>0</v>
      </c>
      <c r="T302" s="162">
        <f t="shared" si="7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165</v>
      </c>
      <c r="AT302" s="163" t="s">
        <v>161</v>
      </c>
      <c r="AU302" s="163" t="s">
        <v>83</v>
      </c>
      <c r="AY302" s="18" t="s">
        <v>159</v>
      </c>
      <c r="BE302" s="164">
        <f t="shared" si="74"/>
        <v>0</v>
      </c>
      <c r="BF302" s="164">
        <f t="shared" si="75"/>
        <v>0</v>
      </c>
      <c r="BG302" s="164">
        <f t="shared" si="76"/>
        <v>0</v>
      </c>
      <c r="BH302" s="164">
        <f t="shared" si="77"/>
        <v>0</v>
      </c>
      <c r="BI302" s="164">
        <f t="shared" si="78"/>
        <v>0</v>
      </c>
      <c r="BJ302" s="18" t="s">
        <v>83</v>
      </c>
      <c r="BK302" s="164">
        <f t="shared" si="79"/>
        <v>0</v>
      </c>
      <c r="BL302" s="18" t="s">
        <v>165</v>
      </c>
      <c r="BM302" s="163" t="s">
        <v>2403</v>
      </c>
    </row>
    <row r="303" spans="1:65" s="2" customFormat="1" ht="16.5" customHeight="1">
      <c r="A303" s="33"/>
      <c r="B303" s="150"/>
      <c r="C303" s="151" t="s">
        <v>1543</v>
      </c>
      <c r="D303" s="151" t="s">
        <v>161</v>
      </c>
      <c r="E303" s="152" t="s">
        <v>3159</v>
      </c>
      <c r="F303" s="153" t="s">
        <v>3160</v>
      </c>
      <c r="G303" s="154" t="s">
        <v>2922</v>
      </c>
      <c r="H303" s="155">
        <v>1</v>
      </c>
      <c r="I303" s="156"/>
      <c r="J303" s="157">
        <f t="shared" si="70"/>
        <v>0</v>
      </c>
      <c r="K303" s="158"/>
      <c r="L303" s="34"/>
      <c r="M303" s="159" t="s">
        <v>1</v>
      </c>
      <c r="N303" s="160" t="s">
        <v>41</v>
      </c>
      <c r="O303" s="59"/>
      <c r="P303" s="161">
        <f t="shared" si="71"/>
        <v>0</v>
      </c>
      <c r="Q303" s="161">
        <v>0</v>
      </c>
      <c r="R303" s="161">
        <f t="shared" si="72"/>
        <v>0</v>
      </c>
      <c r="S303" s="161">
        <v>0</v>
      </c>
      <c r="T303" s="162">
        <f t="shared" si="7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165</v>
      </c>
      <c r="AT303" s="163" t="s">
        <v>161</v>
      </c>
      <c r="AU303" s="163" t="s">
        <v>83</v>
      </c>
      <c r="AY303" s="18" t="s">
        <v>159</v>
      </c>
      <c r="BE303" s="164">
        <f t="shared" si="74"/>
        <v>0</v>
      </c>
      <c r="BF303" s="164">
        <f t="shared" si="75"/>
        <v>0</v>
      </c>
      <c r="BG303" s="164">
        <f t="shared" si="76"/>
        <v>0</v>
      </c>
      <c r="BH303" s="164">
        <f t="shared" si="77"/>
        <v>0</v>
      </c>
      <c r="BI303" s="164">
        <f t="shared" si="78"/>
        <v>0</v>
      </c>
      <c r="BJ303" s="18" t="s">
        <v>83</v>
      </c>
      <c r="BK303" s="164">
        <f t="shared" si="79"/>
        <v>0</v>
      </c>
      <c r="BL303" s="18" t="s">
        <v>165</v>
      </c>
      <c r="BM303" s="163" t="s">
        <v>2413</v>
      </c>
    </row>
    <row r="304" spans="1:65" s="2" customFormat="1" ht="16.5" customHeight="1">
      <c r="A304" s="33"/>
      <c r="B304" s="150"/>
      <c r="C304" s="151" t="s">
        <v>1547</v>
      </c>
      <c r="D304" s="151" t="s">
        <v>161</v>
      </c>
      <c r="E304" s="152" t="s">
        <v>3161</v>
      </c>
      <c r="F304" s="153" t="s">
        <v>3162</v>
      </c>
      <c r="G304" s="154" t="s">
        <v>325</v>
      </c>
      <c r="H304" s="155">
        <v>1</v>
      </c>
      <c r="I304" s="156"/>
      <c r="J304" s="157">
        <f t="shared" si="70"/>
        <v>0</v>
      </c>
      <c r="K304" s="158"/>
      <c r="L304" s="34"/>
      <c r="M304" s="159" t="s">
        <v>1</v>
      </c>
      <c r="N304" s="160" t="s">
        <v>41</v>
      </c>
      <c r="O304" s="59"/>
      <c r="P304" s="161">
        <f t="shared" si="71"/>
        <v>0</v>
      </c>
      <c r="Q304" s="161">
        <v>0</v>
      </c>
      <c r="R304" s="161">
        <f t="shared" si="72"/>
        <v>0</v>
      </c>
      <c r="S304" s="161">
        <v>0</v>
      </c>
      <c r="T304" s="162">
        <f t="shared" si="7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165</v>
      </c>
      <c r="AT304" s="163" t="s">
        <v>161</v>
      </c>
      <c r="AU304" s="163" t="s">
        <v>83</v>
      </c>
      <c r="AY304" s="18" t="s">
        <v>159</v>
      </c>
      <c r="BE304" s="164">
        <f t="shared" si="74"/>
        <v>0</v>
      </c>
      <c r="BF304" s="164">
        <f t="shared" si="75"/>
        <v>0</v>
      </c>
      <c r="BG304" s="164">
        <f t="shared" si="76"/>
        <v>0</v>
      </c>
      <c r="BH304" s="164">
        <f t="shared" si="77"/>
        <v>0</v>
      </c>
      <c r="BI304" s="164">
        <f t="shared" si="78"/>
        <v>0</v>
      </c>
      <c r="BJ304" s="18" t="s">
        <v>83</v>
      </c>
      <c r="BK304" s="164">
        <f t="shared" si="79"/>
        <v>0</v>
      </c>
      <c r="BL304" s="18" t="s">
        <v>165</v>
      </c>
      <c r="BM304" s="163" t="s">
        <v>2422</v>
      </c>
    </row>
    <row r="305" spans="1:65" s="2" customFormat="1" ht="16.5" customHeight="1">
      <c r="A305" s="33"/>
      <c r="B305" s="150"/>
      <c r="C305" s="151" t="s">
        <v>1551</v>
      </c>
      <c r="D305" s="151" t="s">
        <v>161</v>
      </c>
      <c r="E305" s="152" t="s">
        <v>3163</v>
      </c>
      <c r="F305" s="153" t="s">
        <v>3164</v>
      </c>
      <c r="G305" s="154" t="s">
        <v>325</v>
      </c>
      <c r="H305" s="155">
        <v>1</v>
      </c>
      <c r="I305" s="156"/>
      <c r="J305" s="157">
        <f t="shared" si="70"/>
        <v>0</v>
      </c>
      <c r="K305" s="158"/>
      <c r="L305" s="34"/>
      <c r="M305" s="159" t="s">
        <v>1</v>
      </c>
      <c r="N305" s="160" t="s">
        <v>41</v>
      </c>
      <c r="O305" s="59"/>
      <c r="P305" s="161">
        <f t="shared" si="71"/>
        <v>0</v>
      </c>
      <c r="Q305" s="161">
        <v>0</v>
      </c>
      <c r="R305" s="161">
        <f t="shared" si="72"/>
        <v>0</v>
      </c>
      <c r="S305" s="161">
        <v>0</v>
      </c>
      <c r="T305" s="162">
        <f t="shared" si="7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165</v>
      </c>
      <c r="AT305" s="163" t="s">
        <v>161</v>
      </c>
      <c r="AU305" s="163" t="s">
        <v>83</v>
      </c>
      <c r="AY305" s="18" t="s">
        <v>159</v>
      </c>
      <c r="BE305" s="164">
        <f t="shared" si="74"/>
        <v>0</v>
      </c>
      <c r="BF305" s="164">
        <f t="shared" si="75"/>
        <v>0</v>
      </c>
      <c r="BG305" s="164">
        <f t="shared" si="76"/>
        <v>0</v>
      </c>
      <c r="BH305" s="164">
        <f t="shared" si="77"/>
        <v>0</v>
      </c>
      <c r="BI305" s="164">
        <f t="shared" si="78"/>
        <v>0</v>
      </c>
      <c r="BJ305" s="18" t="s">
        <v>83</v>
      </c>
      <c r="BK305" s="164">
        <f t="shared" si="79"/>
        <v>0</v>
      </c>
      <c r="BL305" s="18" t="s">
        <v>165</v>
      </c>
      <c r="BM305" s="163" t="s">
        <v>2436</v>
      </c>
    </row>
    <row r="306" spans="1:65" s="2" customFormat="1" ht="16.5" customHeight="1">
      <c r="A306" s="33"/>
      <c r="B306" s="150"/>
      <c r="C306" s="151" t="s">
        <v>1555</v>
      </c>
      <c r="D306" s="151" t="s">
        <v>161</v>
      </c>
      <c r="E306" s="152" t="s">
        <v>3165</v>
      </c>
      <c r="F306" s="153" t="s">
        <v>3166</v>
      </c>
      <c r="G306" s="154" t="s">
        <v>325</v>
      </c>
      <c r="H306" s="155">
        <v>2</v>
      </c>
      <c r="I306" s="156"/>
      <c r="J306" s="157">
        <f t="shared" si="70"/>
        <v>0</v>
      </c>
      <c r="K306" s="158"/>
      <c r="L306" s="34"/>
      <c r="M306" s="159" t="s">
        <v>1</v>
      </c>
      <c r="N306" s="160" t="s">
        <v>41</v>
      </c>
      <c r="O306" s="59"/>
      <c r="P306" s="161">
        <f t="shared" si="71"/>
        <v>0</v>
      </c>
      <c r="Q306" s="161">
        <v>0</v>
      </c>
      <c r="R306" s="161">
        <f t="shared" si="72"/>
        <v>0</v>
      </c>
      <c r="S306" s="161">
        <v>0</v>
      </c>
      <c r="T306" s="162">
        <f t="shared" si="73"/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3" t="s">
        <v>165</v>
      </c>
      <c r="AT306" s="163" t="s">
        <v>161</v>
      </c>
      <c r="AU306" s="163" t="s">
        <v>83</v>
      </c>
      <c r="AY306" s="18" t="s">
        <v>159</v>
      </c>
      <c r="BE306" s="164">
        <f t="shared" si="74"/>
        <v>0</v>
      </c>
      <c r="BF306" s="164">
        <f t="shared" si="75"/>
        <v>0</v>
      </c>
      <c r="BG306" s="164">
        <f t="shared" si="76"/>
        <v>0</v>
      </c>
      <c r="BH306" s="164">
        <f t="shared" si="77"/>
        <v>0</v>
      </c>
      <c r="BI306" s="164">
        <f t="shared" si="78"/>
        <v>0</v>
      </c>
      <c r="BJ306" s="18" t="s">
        <v>83</v>
      </c>
      <c r="BK306" s="164">
        <f t="shared" si="79"/>
        <v>0</v>
      </c>
      <c r="BL306" s="18" t="s">
        <v>165</v>
      </c>
      <c r="BM306" s="163" t="s">
        <v>2446</v>
      </c>
    </row>
    <row r="307" spans="1:65" s="2" customFormat="1" ht="16.5" customHeight="1">
      <c r="A307" s="33"/>
      <c r="B307" s="150"/>
      <c r="C307" s="151" t="s">
        <v>1559</v>
      </c>
      <c r="D307" s="151" t="s">
        <v>161</v>
      </c>
      <c r="E307" s="152" t="s">
        <v>3167</v>
      </c>
      <c r="F307" s="153" t="s">
        <v>3168</v>
      </c>
      <c r="G307" s="154" t="s">
        <v>325</v>
      </c>
      <c r="H307" s="155">
        <v>2</v>
      </c>
      <c r="I307" s="156"/>
      <c r="J307" s="157">
        <f t="shared" si="70"/>
        <v>0</v>
      </c>
      <c r="K307" s="158"/>
      <c r="L307" s="34"/>
      <c r="M307" s="159" t="s">
        <v>1</v>
      </c>
      <c r="N307" s="160" t="s">
        <v>41</v>
      </c>
      <c r="O307" s="59"/>
      <c r="P307" s="161">
        <f t="shared" si="71"/>
        <v>0</v>
      </c>
      <c r="Q307" s="161">
        <v>0</v>
      </c>
      <c r="R307" s="161">
        <f t="shared" si="72"/>
        <v>0</v>
      </c>
      <c r="S307" s="161">
        <v>0</v>
      </c>
      <c r="T307" s="162">
        <f t="shared" si="73"/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165</v>
      </c>
      <c r="AT307" s="163" t="s">
        <v>161</v>
      </c>
      <c r="AU307" s="163" t="s">
        <v>83</v>
      </c>
      <c r="AY307" s="18" t="s">
        <v>159</v>
      </c>
      <c r="BE307" s="164">
        <f t="shared" si="74"/>
        <v>0</v>
      </c>
      <c r="BF307" s="164">
        <f t="shared" si="75"/>
        <v>0</v>
      </c>
      <c r="BG307" s="164">
        <f t="shared" si="76"/>
        <v>0</v>
      </c>
      <c r="BH307" s="164">
        <f t="shared" si="77"/>
        <v>0</v>
      </c>
      <c r="BI307" s="164">
        <f t="shared" si="78"/>
        <v>0</v>
      </c>
      <c r="BJ307" s="18" t="s">
        <v>83</v>
      </c>
      <c r="BK307" s="164">
        <f t="shared" si="79"/>
        <v>0</v>
      </c>
      <c r="BL307" s="18" t="s">
        <v>165</v>
      </c>
      <c r="BM307" s="163" t="s">
        <v>2456</v>
      </c>
    </row>
    <row r="308" spans="1:65" s="2" customFormat="1" ht="16.5" customHeight="1">
      <c r="A308" s="33"/>
      <c r="B308" s="150"/>
      <c r="C308" s="151" t="s">
        <v>1575</v>
      </c>
      <c r="D308" s="151" t="s">
        <v>161</v>
      </c>
      <c r="E308" s="152" t="s">
        <v>3169</v>
      </c>
      <c r="F308" s="153" t="s">
        <v>3170</v>
      </c>
      <c r="G308" s="154" t="s">
        <v>325</v>
      </c>
      <c r="H308" s="155">
        <v>1</v>
      </c>
      <c r="I308" s="156"/>
      <c r="J308" s="157">
        <f t="shared" si="70"/>
        <v>0</v>
      </c>
      <c r="K308" s="158"/>
      <c r="L308" s="34"/>
      <c r="M308" s="159" t="s">
        <v>1</v>
      </c>
      <c r="N308" s="160" t="s">
        <v>41</v>
      </c>
      <c r="O308" s="59"/>
      <c r="P308" s="161">
        <f t="shared" si="71"/>
        <v>0</v>
      </c>
      <c r="Q308" s="161">
        <v>0</v>
      </c>
      <c r="R308" s="161">
        <f t="shared" si="72"/>
        <v>0</v>
      </c>
      <c r="S308" s="161">
        <v>0</v>
      </c>
      <c r="T308" s="162">
        <f t="shared" si="73"/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165</v>
      </c>
      <c r="AT308" s="163" t="s">
        <v>161</v>
      </c>
      <c r="AU308" s="163" t="s">
        <v>83</v>
      </c>
      <c r="AY308" s="18" t="s">
        <v>159</v>
      </c>
      <c r="BE308" s="164">
        <f t="shared" si="74"/>
        <v>0</v>
      </c>
      <c r="BF308" s="164">
        <f t="shared" si="75"/>
        <v>0</v>
      </c>
      <c r="BG308" s="164">
        <f t="shared" si="76"/>
        <v>0</v>
      </c>
      <c r="BH308" s="164">
        <f t="shared" si="77"/>
        <v>0</v>
      </c>
      <c r="BI308" s="164">
        <f t="shared" si="78"/>
        <v>0</v>
      </c>
      <c r="BJ308" s="18" t="s">
        <v>83</v>
      </c>
      <c r="BK308" s="164">
        <f t="shared" si="79"/>
        <v>0</v>
      </c>
      <c r="BL308" s="18" t="s">
        <v>165</v>
      </c>
      <c r="BM308" s="163" t="s">
        <v>2468</v>
      </c>
    </row>
    <row r="309" spans="1:65" s="2" customFormat="1" ht="16.5" customHeight="1">
      <c r="A309" s="33"/>
      <c r="B309" s="150"/>
      <c r="C309" s="151" t="s">
        <v>1580</v>
      </c>
      <c r="D309" s="151" t="s">
        <v>161</v>
      </c>
      <c r="E309" s="152" t="s">
        <v>3171</v>
      </c>
      <c r="F309" s="153" t="s">
        <v>3172</v>
      </c>
      <c r="G309" s="154" t="s">
        <v>325</v>
      </c>
      <c r="H309" s="155">
        <v>1</v>
      </c>
      <c r="I309" s="156"/>
      <c r="J309" s="157">
        <f t="shared" si="70"/>
        <v>0</v>
      </c>
      <c r="K309" s="158"/>
      <c r="L309" s="34"/>
      <c r="M309" s="159" t="s">
        <v>1</v>
      </c>
      <c r="N309" s="160" t="s">
        <v>41</v>
      </c>
      <c r="O309" s="59"/>
      <c r="P309" s="161">
        <f t="shared" si="71"/>
        <v>0</v>
      </c>
      <c r="Q309" s="161">
        <v>0</v>
      </c>
      <c r="R309" s="161">
        <f t="shared" si="72"/>
        <v>0</v>
      </c>
      <c r="S309" s="161">
        <v>0</v>
      </c>
      <c r="T309" s="162">
        <f t="shared" si="73"/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165</v>
      </c>
      <c r="AT309" s="163" t="s">
        <v>161</v>
      </c>
      <c r="AU309" s="163" t="s">
        <v>83</v>
      </c>
      <c r="AY309" s="18" t="s">
        <v>159</v>
      </c>
      <c r="BE309" s="164">
        <f t="shared" si="74"/>
        <v>0</v>
      </c>
      <c r="BF309" s="164">
        <f t="shared" si="75"/>
        <v>0</v>
      </c>
      <c r="BG309" s="164">
        <f t="shared" si="76"/>
        <v>0</v>
      </c>
      <c r="BH309" s="164">
        <f t="shared" si="77"/>
        <v>0</v>
      </c>
      <c r="BI309" s="164">
        <f t="shared" si="78"/>
        <v>0</v>
      </c>
      <c r="BJ309" s="18" t="s">
        <v>83</v>
      </c>
      <c r="BK309" s="164">
        <f t="shared" si="79"/>
        <v>0</v>
      </c>
      <c r="BL309" s="18" t="s">
        <v>165</v>
      </c>
      <c r="BM309" s="163" t="s">
        <v>2479</v>
      </c>
    </row>
    <row r="310" spans="1:65" s="2" customFormat="1" ht="16.5" customHeight="1">
      <c r="A310" s="33"/>
      <c r="B310" s="150"/>
      <c r="C310" s="151" t="s">
        <v>1594</v>
      </c>
      <c r="D310" s="151" t="s">
        <v>161</v>
      </c>
      <c r="E310" s="152" t="s">
        <v>3173</v>
      </c>
      <c r="F310" s="153" t="s">
        <v>3174</v>
      </c>
      <c r="G310" s="154" t="s">
        <v>325</v>
      </c>
      <c r="H310" s="155">
        <v>1</v>
      </c>
      <c r="I310" s="156"/>
      <c r="J310" s="157">
        <f t="shared" si="70"/>
        <v>0</v>
      </c>
      <c r="K310" s="158"/>
      <c r="L310" s="34"/>
      <c r="M310" s="159" t="s">
        <v>1</v>
      </c>
      <c r="N310" s="160" t="s">
        <v>41</v>
      </c>
      <c r="O310" s="59"/>
      <c r="P310" s="161">
        <f t="shared" si="71"/>
        <v>0</v>
      </c>
      <c r="Q310" s="161">
        <v>0</v>
      </c>
      <c r="R310" s="161">
        <f t="shared" si="72"/>
        <v>0</v>
      </c>
      <c r="S310" s="161">
        <v>0</v>
      </c>
      <c r="T310" s="162">
        <f t="shared" si="73"/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3" t="s">
        <v>165</v>
      </c>
      <c r="AT310" s="163" t="s">
        <v>161</v>
      </c>
      <c r="AU310" s="163" t="s">
        <v>83</v>
      </c>
      <c r="AY310" s="18" t="s">
        <v>159</v>
      </c>
      <c r="BE310" s="164">
        <f t="shared" si="74"/>
        <v>0</v>
      </c>
      <c r="BF310" s="164">
        <f t="shared" si="75"/>
        <v>0</v>
      </c>
      <c r="BG310" s="164">
        <f t="shared" si="76"/>
        <v>0</v>
      </c>
      <c r="BH310" s="164">
        <f t="shared" si="77"/>
        <v>0</v>
      </c>
      <c r="BI310" s="164">
        <f t="shared" si="78"/>
        <v>0</v>
      </c>
      <c r="BJ310" s="18" t="s">
        <v>83</v>
      </c>
      <c r="BK310" s="164">
        <f t="shared" si="79"/>
        <v>0</v>
      </c>
      <c r="BL310" s="18" t="s">
        <v>165</v>
      </c>
      <c r="BM310" s="163" t="s">
        <v>2490</v>
      </c>
    </row>
    <row r="311" spans="1:65" s="2" customFormat="1" ht="16.5" customHeight="1">
      <c r="A311" s="33"/>
      <c r="B311" s="150"/>
      <c r="C311" s="151" t="s">
        <v>1599</v>
      </c>
      <c r="D311" s="151" t="s">
        <v>161</v>
      </c>
      <c r="E311" s="152" t="s">
        <v>3175</v>
      </c>
      <c r="F311" s="153" t="s">
        <v>3176</v>
      </c>
      <c r="G311" s="154" t="s">
        <v>2922</v>
      </c>
      <c r="H311" s="155">
        <v>2</v>
      </c>
      <c r="I311" s="156"/>
      <c r="J311" s="157">
        <f t="shared" si="70"/>
        <v>0</v>
      </c>
      <c r="K311" s="158"/>
      <c r="L311" s="34"/>
      <c r="M311" s="159" t="s">
        <v>1</v>
      </c>
      <c r="N311" s="160" t="s">
        <v>41</v>
      </c>
      <c r="O311" s="59"/>
      <c r="P311" s="161">
        <f t="shared" si="71"/>
        <v>0</v>
      </c>
      <c r="Q311" s="161">
        <v>0</v>
      </c>
      <c r="R311" s="161">
        <f t="shared" si="72"/>
        <v>0</v>
      </c>
      <c r="S311" s="161">
        <v>0</v>
      </c>
      <c r="T311" s="162">
        <f t="shared" si="73"/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165</v>
      </c>
      <c r="AT311" s="163" t="s">
        <v>161</v>
      </c>
      <c r="AU311" s="163" t="s">
        <v>83</v>
      </c>
      <c r="AY311" s="18" t="s">
        <v>159</v>
      </c>
      <c r="BE311" s="164">
        <f t="shared" si="74"/>
        <v>0</v>
      </c>
      <c r="BF311" s="164">
        <f t="shared" si="75"/>
        <v>0</v>
      </c>
      <c r="BG311" s="164">
        <f t="shared" si="76"/>
        <v>0</v>
      </c>
      <c r="BH311" s="164">
        <f t="shared" si="77"/>
        <v>0</v>
      </c>
      <c r="BI311" s="164">
        <f t="shared" si="78"/>
        <v>0</v>
      </c>
      <c r="BJ311" s="18" t="s">
        <v>83</v>
      </c>
      <c r="BK311" s="164">
        <f t="shared" si="79"/>
        <v>0</v>
      </c>
      <c r="BL311" s="18" t="s">
        <v>165</v>
      </c>
      <c r="BM311" s="163" t="s">
        <v>2503</v>
      </c>
    </row>
    <row r="312" spans="1:65" s="2" customFormat="1" ht="16.5" customHeight="1">
      <c r="A312" s="33"/>
      <c r="B312" s="150"/>
      <c r="C312" s="151" t="s">
        <v>1603</v>
      </c>
      <c r="D312" s="151" t="s">
        <v>161</v>
      </c>
      <c r="E312" s="152" t="s">
        <v>3177</v>
      </c>
      <c r="F312" s="153" t="s">
        <v>3178</v>
      </c>
      <c r="G312" s="154" t="s">
        <v>325</v>
      </c>
      <c r="H312" s="155">
        <v>1</v>
      </c>
      <c r="I312" s="156"/>
      <c r="J312" s="157">
        <f t="shared" si="70"/>
        <v>0</v>
      </c>
      <c r="K312" s="158"/>
      <c r="L312" s="34"/>
      <c r="M312" s="159" t="s">
        <v>1</v>
      </c>
      <c r="N312" s="160" t="s">
        <v>41</v>
      </c>
      <c r="O312" s="59"/>
      <c r="P312" s="161">
        <f t="shared" si="71"/>
        <v>0</v>
      </c>
      <c r="Q312" s="161">
        <v>0</v>
      </c>
      <c r="R312" s="161">
        <f t="shared" si="72"/>
        <v>0</v>
      </c>
      <c r="S312" s="161">
        <v>0</v>
      </c>
      <c r="T312" s="162">
        <f t="shared" si="73"/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3" t="s">
        <v>165</v>
      </c>
      <c r="AT312" s="163" t="s">
        <v>161</v>
      </c>
      <c r="AU312" s="163" t="s">
        <v>83</v>
      </c>
      <c r="AY312" s="18" t="s">
        <v>159</v>
      </c>
      <c r="BE312" s="164">
        <f t="shared" si="74"/>
        <v>0</v>
      </c>
      <c r="BF312" s="164">
        <f t="shared" si="75"/>
        <v>0</v>
      </c>
      <c r="BG312" s="164">
        <f t="shared" si="76"/>
        <v>0</v>
      </c>
      <c r="BH312" s="164">
        <f t="shared" si="77"/>
        <v>0</v>
      </c>
      <c r="BI312" s="164">
        <f t="shared" si="78"/>
        <v>0</v>
      </c>
      <c r="BJ312" s="18" t="s">
        <v>83</v>
      </c>
      <c r="BK312" s="164">
        <f t="shared" si="79"/>
        <v>0</v>
      </c>
      <c r="BL312" s="18" t="s">
        <v>165</v>
      </c>
      <c r="BM312" s="163" t="s">
        <v>2512</v>
      </c>
    </row>
    <row r="313" spans="1:65" s="2" customFormat="1" ht="16.5" customHeight="1">
      <c r="A313" s="33"/>
      <c r="B313" s="150"/>
      <c r="C313" s="151" t="s">
        <v>1614</v>
      </c>
      <c r="D313" s="151" t="s">
        <v>161</v>
      </c>
      <c r="E313" s="152" t="s">
        <v>3179</v>
      </c>
      <c r="F313" s="153" t="s">
        <v>3180</v>
      </c>
      <c r="G313" s="154" t="s">
        <v>325</v>
      </c>
      <c r="H313" s="155">
        <v>1</v>
      </c>
      <c r="I313" s="156"/>
      <c r="J313" s="157">
        <f t="shared" si="70"/>
        <v>0</v>
      </c>
      <c r="K313" s="158"/>
      <c r="L313" s="34"/>
      <c r="M313" s="159" t="s">
        <v>1</v>
      </c>
      <c r="N313" s="160" t="s">
        <v>41</v>
      </c>
      <c r="O313" s="59"/>
      <c r="P313" s="161">
        <f t="shared" si="71"/>
        <v>0</v>
      </c>
      <c r="Q313" s="161">
        <v>0</v>
      </c>
      <c r="R313" s="161">
        <f t="shared" si="72"/>
        <v>0</v>
      </c>
      <c r="S313" s="161">
        <v>0</v>
      </c>
      <c r="T313" s="162">
        <f t="shared" si="73"/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165</v>
      </c>
      <c r="AT313" s="163" t="s">
        <v>161</v>
      </c>
      <c r="AU313" s="163" t="s">
        <v>83</v>
      </c>
      <c r="AY313" s="18" t="s">
        <v>159</v>
      </c>
      <c r="BE313" s="164">
        <f t="shared" si="74"/>
        <v>0</v>
      </c>
      <c r="BF313" s="164">
        <f t="shared" si="75"/>
        <v>0</v>
      </c>
      <c r="BG313" s="164">
        <f t="shared" si="76"/>
        <v>0</v>
      </c>
      <c r="BH313" s="164">
        <f t="shared" si="77"/>
        <v>0</v>
      </c>
      <c r="BI313" s="164">
        <f t="shared" si="78"/>
        <v>0</v>
      </c>
      <c r="BJ313" s="18" t="s">
        <v>83</v>
      </c>
      <c r="BK313" s="164">
        <f t="shared" si="79"/>
        <v>0</v>
      </c>
      <c r="BL313" s="18" t="s">
        <v>165</v>
      </c>
      <c r="BM313" s="163" t="s">
        <v>2538</v>
      </c>
    </row>
    <row r="314" spans="1:65" s="2" customFormat="1" ht="21.75" customHeight="1">
      <c r="A314" s="33"/>
      <c r="B314" s="150"/>
      <c r="C314" s="151" t="s">
        <v>1621</v>
      </c>
      <c r="D314" s="151" t="s">
        <v>161</v>
      </c>
      <c r="E314" s="152" t="s">
        <v>3099</v>
      </c>
      <c r="F314" s="153" t="s">
        <v>3100</v>
      </c>
      <c r="G314" s="154" t="s">
        <v>190</v>
      </c>
      <c r="H314" s="155">
        <v>1</v>
      </c>
      <c r="I314" s="156"/>
      <c r="J314" s="157">
        <f t="shared" si="70"/>
        <v>0</v>
      </c>
      <c r="K314" s="158"/>
      <c r="L314" s="34"/>
      <c r="M314" s="159" t="s">
        <v>1</v>
      </c>
      <c r="N314" s="160" t="s">
        <v>41</v>
      </c>
      <c r="O314" s="59"/>
      <c r="P314" s="161">
        <f t="shared" si="71"/>
        <v>0</v>
      </c>
      <c r="Q314" s="161">
        <v>0</v>
      </c>
      <c r="R314" s="161">
        <f t="shared" si="72"/>
        <v>0</v>
      </c>
      <c r="S314" s="161">
        <v>0</v>
      </c>
      <c r="T314" s="162">
        <f t="shared" si="73"/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165</v>
      </c>
      <c r="AT314" s="163" t="s">
        <v>161</v>
      </c>
      <c r="AU314" s="163" t="s">
        <v>83</v>
      </c>
      <c r="AY314" s="18" t="s">
        <v>159</v>
      </c>
      <c r="BE314" s="164">
        <f t="shared" si="74"/>
        <v>0</v>
      </c>
      <c r="BF314" s="164">
        <f t="shared" si="75"/>
        <v>0</v>
      </c>
      <c r="BG314" s="164">
        <f t="shared" si="76"/>
        <v>0</v>
      </c>
      <c r="BH314" s="164">
        <f t="shared" si="77"/>
        <v>0</v>
      </c>
      <c r="BI314" s="164">
        <f t="shared" si="78"/>
        <v>0</v>
      </c>
      <c r="BJ314" s="18" t="s">
        <v>83</v>
      </c>
      <c r="BK314" s="164">
        <f t="shared" si="79"/>
        <v>0</v>
      </c>
      <c r="BL314" s="18" t="s">
        <v>165</v>
      </c>
      <c r="BM314" s="163" t="s">
        <v>2550</v>
      </c>
    </row>
    <row r="315" spans="1:65" s="2" customFormat="1" ht="24.2" customHeight="1">
      <c r="A315" s="33"/>
      <c r="B315" s="150"/>
      <c r="C315" s="151" t="s">
        <v>1626</v>
      </c>
      <c r="D315" s="151" t="s">
        <v>161</v>
      </c>
      <c r="E315" s="152" t="s">
        <v>3181</v>
      </c>
      <c r="F315" s="153" t="s">
        <v>3182</v>
      </c>
      <c r="G315" s="154" t="s">
        <v>2984</v>
      </c>
      <c r="H315" s="155">
        <v>1</v>
      </c>
      <c r="I315" s="156"/>
      <c r="J315" s="157">
        <f t="shared" si="70"/>
        <v>0</v>
      </c>
      <c r="K315" s="158"/>
      <c r="L315" s="34"/>
      <c r="M315" s="159" t="s">
        <v>1</v>
      </c>
      <c r="N315" s="160" t="s">
        <v>41</v>
      </c>
      <c r="O315" s="59"/>
      <c r="P315" s="161">
        <f t="shared" si="71"/>
        <v>0</v>
      </c>
      <c r="Q315" s="161">
        <v>0</v>
      </c>
      <c r="R315" s="161">
        <f t="shared" si="72"/>
        <v>0</v>
      </c>
      <c r="S315" s="161">
        <v>0</v>
      </c>
      <c r="T315" s="162">
        <f t="shared" si="73"/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165</v>
      </c>
      <c r="AT315" s="163" t="s">
        <v>161</v>
      </c>
      <c r="AU315" s="163" t="s">
        <v>83</v>
      </c>
      <c r="AY315" s="18" t="s">
        <v>159</v>
      </c>
      <c r="BE315" s="164">
        <f t="shared" si="74"/>
        <v>0</v>
      </c>
      <c r="BF315" s="164">
        <f t="shared" si="75"/>
        <v>0</v>
      </c>
      <c r="BG315" s="164">
        <f t="shared" si="76"/>
        <v>0</v>
      </c>
      <c r="BH315" s="164">
        <f t="shared" si="77"/>
        <v>0</v>
      </c>
      <c r="BI315" s="164">
        <f t="shared" si="78"/>
        <v>0</v>
      </c>
      <c r="BJ315" s="18" t="s">
        <v>83</v>
      </c>
      <c r="BK315" s="164">
        <f t="shared" si="79"/>
        <v>0</v>
      </c>
      <c r="BL315" s="18" t="s">
        <v>165</v>
      </c>
      <c r="BM315" s="163" t="s">
        <v>2560</v>
      </c>
    </row>
    <row r="316" spans="1:65" s="2" customFormat="1" ht="24.2" customHeight="1">
      <c r="A316" s="33"/>
      <c r="B316" s="150"/>
      <c r="C316" s="151" t="s">
        <v>1631</v>
      </c>
      <c r="D316" s="151" t="s">
        <v>161</v>
      </c>
      <c r="E316" s="152" t="s">
        <v>2989</v>
      </c>
      <c r="F316" s="153" t="s">
        <v>2990</v>
      </c>
      <c r="G316" s="154" t="s">
        <v>164</v>
      </c>
      <c r="H316" s="155">
        <v>32</v>
      </c>
      <c r="I316" s="156"/>
      <c r="J316" s="157">
        <f t="shared" si="70"/>
        <v>0</v>
      </c>
      <c r="K316" s="158"/>
      <c r="L316" s="34"/>
      <c r="M316" s="159" t="s">
        <v>1</v>
      </c>
      <c r="N316" s="160" t="s">
        <v>41</v>
      </c>
      <c r="O316" s="59"/>
      <c r="P316" s="161">
        <f t="shared" si="71"/>
        <v>0</v>
      </c>
      <c r="Q316" s="161">
        <v>0</v>
      </c>
      <c r="R316" s="161">
        <f t="shared" si="72"/>
        <v>0</v>
      </c>
      <c r="S316" s="161">
        <v>0</v>
      </c>
      <c r="T316" s="162">
        <f t="shared" si="73"/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3" t="s">
        <v>165</v>
      </c>
      <c r="AT316" s="163" t="s">
        <v>161</v>
      </c>
      <c r="AU316" s="163" t="s">
        <v>83</v>
      </c>
      <c r="AY316" s="18" t="s">
        <v>159</v>
      </c>
      <c r="BE316" s="164">
        <f t="shared" si="74"/>
        <v>0</v>
      </c>
      <c r="BF316" s="164">
        <f t="shared" si="75"/>
        <v>0</v>
      </c>
      <c r="BG316" s="164">
        <f t="shared" si="76"/>
        <v>0</v>
      </c>
      <c r="BH316" s="164">
        <f t="shared" si="77"/>
        <v>0</v>
      </c>
      <c r="BI316" s="164">
        <f t="shared" si="78"/>
        <v>0</v>
      </c>
      <c r="BJ316" s="18" t="s">
        <v>83</v>
      </c>
      <c r="BK316" s="164">
        <f t="shared" si="79"/>
        <v>0</v>
      </c>
      <c r="BL316" s="18" t="s">
        <v>165</v>
      </c>
      <c r="BM316" s="163" t="s">
        <v>2580</v>
      </c>
    </row>
    <row r="317" spans="2:63" s="12" customFormat="1" ht="25.9" customHeight="1">
      <c r="B317" s="137"/>
      <c r="D317" s="138" t="s">
        <v>75</v>
      </c>
      <c r="E317" s="139" t="s">
        <v>3183</v>
      </c>
      <c r="F317" s="139" t="s">
        <v>520</v>
      </c>
      <c r="I317" s="140"/>
      <c r="J317" s="141">
        <f>BK317</f>
        <v>0</v>
      </c>
      <c r="L317" s="137"/>
      <c r="M317" s="142"/>
      <c r="N317" s="143"/>
      <c r="O317" s="143"/>
      <c r="P317" s="144">
        <f>SUM(P318:P322)</f>
        <v>0</v>
      </c>
      <c r="Q317" s="143"/>
      <c r="R317" s="144">
        <f>SUM(R318:R322)</f>
        <v>0</v>
      </c>
      <c r="S317" s="143"/>
      <c r="T317" s="145">
        <f>SUM(T318:T322)</f>
        <v>0</v>
      </c>
      <c r="AR317" s="138" t="s">
        <v>83</v>
      </c>
      <c r="AT317" s="146" t="s">
        <v>75</v>
      </c>
      <c r="AU317" s="146" t="s">
        <v>76</v>
      </c>
      <c r="AY317" s="138" t="s">
        <v>159</v>
      </c>
      <c r="BK317" s="147">
        <f>SUM(BK318:BK322)</f>
        <v>0</v>
      </c>
    </row>
    <row r="318" spans="1:65" s="2" customFormat="1" ht="16.5" customHeight="1">
      <c r="A318" s="33"/>
      <c r="B318" s="150"/>
      <c r="C318" s="151" t="s">
        <v>1643</v>
      </c>
      <c r="D318" s="151" t="s">
        <v>161</v>
      </c>
      <c r="E318" s="152" t="s">
        <v>3184</v>
      </c>
      <c r="F318" s="153" t="s">
        <v>3185</v>
      </c>
      <c r="G318" s="154" t="s">
        <v>214</v>
      </c>
      <c r="H318" s="155">
        <v>1</v>
      </c>
      <c r="I318" s="156"/>
      <c r="J318" s="157">
        <f>ROUND(I318*H318,2)</f>
        <v>0</v>
      </c>
      <c r="K318" s="158"/>
      <c r="L318" s="34"/>
      <c r="M318" s="159" t="s">
        <v>1</v>
      </c>
      <c r="N318" s="160" t="s">
        <v>41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165</v>
      </c>
      <c r="AT318" s="163" t="s">
        <v>161</v>
      </c>
      <c r="AU318" s="163" t="s">
        <v>83</v>
      </c>
      <c r="AY318" s="18" t="s">
        <v>159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83</v>
      </c>
      <c r="BK318" s="164">
        <f>ROUND(I318*H318,2)</f>
        <v>0</v>
      </c>
      <c r="BL318" s="18" t="s">
        <v>165</v>
      </c>
      <c r="BM318" s="163" t="s">
        <v>2590</v>
      </c>
    </row>
    <row r="319" spans="1:65" s="2" customFormat="1" ht="16.5" customHeight="1">
      <c r="A319" s="33"/>
      <c r="B319" s="150"/>
      <c r="C319" s="151" t="s">
        <v>1646</v>
      </c>
      <c r="D319" s="151" t="s">
        <v>161</v>
      </c>
      <c r="E319" s="152" t="s">
        <v>3186</v>
      </c>
      <c r="F319" s="153" t="s">
        <v>3187</v>
      </c>
      <c r="G319" s="154" t="s">
        <v>214</v>
      </c>
      <c r="H319" s="155">
        <v>1</v>
      </c>
      <c r="I319" s="156"/>
      <c r="J319" s="157">
        <f>ROUND(I319*H319,2)</f>
        <v>0</v>
      </c>
      <c r="K319" s="158"/>
      <c r="L319" s="34"/>
      <c r="M319" s="159" t="s">
        <v>1</v>
      </c>
      <c r="N319" s="160" t="s">
        <v>41</v>
      </c>
      <c r="O319" s="59"/>
      <c r="P319" s="161">
        <f>O319*H319</f>
        <v>0</v>
      </c>
      <c r="Q319" s="161">
        <v>0</v>
      </c>
      <c r="R319" s="161">
        <f>Q319*H319</f>
        <v>0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165</v>
      </c>
      <c r="AT319" s="163" t="s">
        <v>161</v>
      </c>
      <c r="AU319" s="163" t="s">
        <v>83</v>
      </c>
      <c r="AY319" s="18" t="s">
        <v>159</v>
      </c>
      <c r="BE319" s="164">
        <f>IF(N319="základní",J319,0)</f>
        <v>0</v>
      </c>
      <c r="BF319" s="164">
        <f>IF(N319="snížená",J319,0)</f>
        <v>0</v>
      </c>
      <c r="BG319" s="164">
        <f>IF(N319="zákl. přenesená",J319,0)</f>
        <v>0</v>
      </c>
      <c r="BH319" s="164">
        <f>IF(N319="sníž. přenesená",J319,0)</f>
        <v>0</v>
      </c>
      <c r="BI319" s="164">
        <f>IF(N319="nulová",J319,0)</f>
        <v>0</v>
      </c>
      <c r="BJ319" s="18" t="s">
        <v>83</v>
      </c>
      <c r="BK319" s="164">
        <f>ROUND(I319*H319,2)</f>
        <v>0</v>
      </c>
      <c r="BL319" s="18" t="s">
        <v>165</v>
      </c>
      <c r="BM319" s="163" t="s">
        <v>2600</v>
      </c>
    </row>
    <row r="320" spans="1:65" s="2" customFormat="1" ht="24.2" customHeight="1">
      <c r="A320" s="33"/>
      <c r="B320" s="150"/>
      <c r="C320" s="151" t="s">
        <v>1650</v>
      </c>
      <c r="D320" s="151" t="s">
        <v>161</v>
      </c>
      <c r="E320" s="152" t="s">
        <v>3188</v>
      </c>
      <c r="F320" s="153" t="s">
        <v>3189</v>
      </c>
      <c r="G320" s="154" t="s">
        <v>214</v>
      </c>
      <c r="H320" s="155">
        <v>1</v>
      </c>
      <c r="I320" s="156"/>
      <c r="J320" s="157">
        <f>ROUND(I320*H320,2)</f>
        <v>0</v>
      </c>
      <c r="K320" s="158"/>
      <c r="L320" s="34"/>
      <c r="M320" s="159" t="s">
        <v>1</v>
      </c>
      <c r="N320" s="160" t="s">
        <v>41</v>
      </c>
      <c r="O320" s="59"/>
      <c r="P320" s="161">
        <f>O320*H320</f>
        <v>0</v>
      </c>
      <c r="Q320" s="161">
        <v>0</v>
      </c>
      <c r="R320" s="161">
        <f>Q320*H320</f>
        <v>0</v>
      </c>
      <c r="S320" s="161">
        <v>0</v>
      </c>
      <c r="T320" s="162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165</v>
      </c>
      <c r="AT320" s="163" t="s">
        <v>161</v>
      </c>
      <c r="AU320" s="163" t="s">
        <v>83</v>
      </c>
      <c r="AY320" s="18" t="s">
        <v>159</v>
      </c>
      <c r="BE320" s="164">
        <f>IF(N320="základní",J320,0)</f>
        <v>0</v>
      </c>
      <c r="BF320" s="164">
        <f>IF(N320="snížená",J320,0)</f>
        <v>0</v>
      </c>
      <c r="BG320" s="164">
        <f>IF(N320="zákl. přenesená",J320,0)</f>
        <v>0</v>
      </c>
      <c r="BH320" s="164">
        <f>IF(N320="sníž. přenesená",J320,0)</f>
        <v>0</v>
      </c>
      <c r="BI320" s="164">
        <f>IF(N320="nulová",J320,0)</f>
        <v>0</v>
      </c>
      <c r="BJ320" s="18" t="s">
        <v>83</v>
      </c>
      <c r="BK320" s="164">
        <f>ROUND(I320*H320,2)</f>
        <v>0</v>
      </c>
      <c r="BL320" s="18" t="s">
        <v>165</v>
      </c>
      <c r="BM320" s="163" t="s">
        <v>2611</v>
      </c>
    </row>
    <row r="321" spans="1:65" s="2" customFormat="1" ht="16.5" customHeight="1">
      <c r="A321" s="33"/>
      <c r="B321" s="150"/>
      <c r="C321" s="151" t="s">
        <v>1655</v>
      </c>
      <c r="D321" s="151" t="s">
        <v>161</v>
      </c>
      <c r="E321" s="152" t="s">
        <v>3190</v>
      </c>
      <c r="F321" s="153" t="s">
        <v>3191</v>
      </c>
      <c r="G321" s="154" t="s">
        <v>214</v>
      </c>
      <c r="H321" s="155">
        <v>1</v>
      </c>
      <c r="I321" s="156"/>
      <c r="J321" s="157">
        <f>ROUND(I321*H321,2)</f>
        <v>0</v>
      </c>
      <c r="K321" s="158"/>
      <c r="L321" s="34"/>
      <c r="M321" s="159" t="s">
        <v>1</v>
      </c>
      <c r="N321" s="160" t="s">
        <v>41</v>
      </c>
      <c r="O321" s="59"/>
      <c r="P321" s="161">
        <f>O321*H321</f>
        <v>0</v>
      </c>
      <c r="Q321" s="161">
        <v>0</v>
      </c>
      <c r="R321" s="161">
        <f>Q321*H321</f>
        <v>0</v>
      </c>
      <c r="S321" s="161">
        <v>0</v>
      </c>
      <c r="T321" s="16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165</v>
      </c>
      <c r="AT321" s="163" t="s">
        <v>161</v>
      </c>
      <c r="AU321" s="163" t="s">
        <v>83</v>
      </c>
      <c r="AY321" s="18" t="s">
        <v>159</v>
      </c>
      <c r="BE321" s="164">
        <f>IF(N321="základní",J321,0)</f>
        <v>0</v>
      </c>
      <c r="BF321" s="164">
        <f>IF(N321="snížená",J321,0)</f>
        <v>0</v>
      </c>
      <c r="BG321" s="164">
        <f>IF(N321="zákl. přenesená",J321,0)</f>
        <v>0</v>
      </c>
      <c r="BH321" s="164">
        <f>IF(N321="sníž. přenesená",J321,0)</f>
        <v>0</v>
      </c>
      <c r="BI321" s="164">
        <f>IF(N321="nulová",J321,0)</f>
        <v>0</v>
      </c>
      <c r="BJ321" s="18" t="s">
        <v>83</v>
      </c>
      <c r="BK321" s="164">
        <f>ROUND(I321*H321,2)</f>
        <v>0</v>
      </c>
      <c r="BL321" s="18" t="s">
        <v>165</v>
      </c>
      <c r="BM321" s="163" t="s">
        <v>2621</v>
      </c>
    </row>
    <row r="322" spans="1:65" s="2" customFormat="1" ht="16.5" customHeight="1">
      <c r="A322" s="33"/>
      <c r="B322" s="150"/>
      <c r="C322" s="151" t="s">
        <v>1659</v>
      </c>
      <c r="D322" s="151" t="s">
        <v>161</v>
      </c>
      <c r="E322" s="152" t="s">
        <v>3192</v>
      </c>
      <c r="F322" s="153" t="s">
        <v>2874</v>
      </c>
      <c r="G322" s="154" t="s">
        <v>214</v>
      </c>
      <c r="H322" s="155">
        <v>1</v>
      </c>
      <c r="I322" s="156"/>
      <c r="J322" s="157">
        <f>ROUND(I322*H322,2)</f>
        <v>0</v>
      </c>
      <c r="K322" s="158"/>
      <c r="L322" s="34"/>
      <c r="M322" s="186" t="s">
        <v>1</v>
      </c>
      <c r="N322" s="187" t="s">
        <v>41</v>
      </c>
      <c r="O322" s="188"/>
      <c r="P322" s="189">
        <f>O322*H322</f>
        <v>0</v>
      </c>
      <c r="Q322" s="189">
        <v>0</v>
      </c>
      <c r="R322" s="189">
        <f>Q322*H322</f>
        <v>0</v>
      </c>
      <c r="S322" s="189">
        <v>0</v>
      </c>
      <c r="T322" s="190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3" t="s">
        <v>165</v>
      </c>
      <c r="AT322" s="163" t="s">
        <v>161</v>
      </c>
      <c r="AU322" s="163" t="s">
        <v>83</v>
      </c>
      <c r="AY322" s="18" t="s">
        <v>159</v>
      </c>
      <c r="BE322" s="164">
        <f>IF(N322="základní",J322,0)</f>
        <v>0</v>
      </c>
      <c r="BF322" s="164">
        <f>IF(N322="snížená",J322,0)</f>
        <v>0</v>
      </c>
      <c r="BG322" s="164">
        <f>IF(N322="zákl. přenesená",J322,0)</f>
        <v>0</v>
      </c>
      <c r="BH322" s="164">
        <f>IF(N322="sníž. přenesená",J322,0)</f>
        <v>0</v>
      </c>
      <c r="BI322" s="164">
        <f>IF(N322="nulová",J322,0)</f>
        <v>0</v>
      </c>
      <c r="BJ322" s="18" t="s">
        <v>83</v>
      </c>
      <c r="BK322" s="164">
        <f>ROUND(I322*H322,2)</f>
        <v>0</v>
      </c>
      <c r="BL322" s="18" t="s">
        <v>165</v>
      </c>
      <c r="BM322" s="163" t="s">
        <v>3193</v>
      </c>
    </row>
    <row r="323" spans="1:31" s="2" customFormat="1" ht="6.95" customHeight="1">
      <c r="A323" s="33"/>
      <c r="B323" s="48"/>
      <c r="C323" s="49"/>
      <c r="D323" s="49"/>
      <c r="E323" s="49"/>
      <c r="F323" s="49"/>
      <c r="G323" s="49"/>
      <c r="H323" s="49"/>
      <c r="I323" s="49"/>
      <c r="J323" s="49"/>
      <c r="K323" s="49"/>
      <c r="L323" s="34"/>
      <c r="M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</row>
  </sheetData>
  <autoFilter ref="C127:K322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99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4"/>
      <c r="G9" s="264"/>
      <c r="H9" s="26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4" t="s">
        <v>3194</v>
      </c>
      <c r="F11" s="264"/>
      <c r="G11" s="264"/>
      <c r="H11" s="264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3195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3196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5" t="str">
        <f>'Rekapitulace stavby'!E14</f>
        <v>Vyplň údaj</v>
      </c>
      <c r="F20" s="230"/>
      <c r="G20" s="230"/>
      <c r="H20" s="230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3197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3198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79.25" customHeight="1">
      <c r="A29" s="100"/>
      <c r="B29" s="101"/>
      <c r="C29" s="100"/>
      <c r="D29" s="100"/>
      <c r="E29" s="235" t="s">
        <v>3199</v>
      </c>
      <c r="F29" s="235"/>
      <c r="G29" s="235"/>
      <c r="H29" s="235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ROUND(J132,2)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ROUND((SUM(BE132:BE221)),2)</f>
        <v>0</v>
      </c>
      <c r="G35" s="33"/>
      <c r="H35" s="33"/>
      <c r="I35" s="106">
        <v>0.21</v>
      </c>
      <c r="J35" s="105">
        <f>ROUND(((SUM(BE132:BE221))*I35),2)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ROUND((SUM(BF132:BF221)),2)</f>
        <v>0</v>
      </c>
      <c r="G36" s="33"/>
      <c r="H36" s="33"/>
      <c r="I36" s="106">
        <v>0.15</v>
      </c>
      <c r="J36" s="105">
        <f>ROUND(((SUM(BF132:BF221))*I36),2)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ROUND((SUM(BG132:BG221)),2)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ROUND((SUM(BH132:BH221)),2)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ROUND((SUM(BI132:BI221)),2)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4"/>
      <c r="G87" s="264"/>
      <c r="H87" s="26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4" t="str">
        <f>E11</f>
        <v>04 - VYTÁPĚNÍ</v>
      </c>
      <c r="F89" s="264"/>
      <c r="G89" s="264"/>
      <c r="H89" s="264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České Budějovice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15" customHeight="1">
      <c r="A93" s="33"/>
      <c r="B93" s="34"/>
      <c r="C93" s="28" t="s">
        <v>24</v>
      </c>
      <c r="D93" s="33"/>
      <c r="E93" s="33"/>
      <c r="F93" s="26" t="str">
        <f>E17</f>
        <v>Nemocnice ČB, a.s., B. Němcové 585/54 ČB 37001</v>
      </c>
      <c r="G93" s="33"/>
      <c r="H93" s="33"/>
      <c r="I93" s="28" t="s">
        <v>29</v>
      </c>
      <c r="J93" s="31" t="str">
        <f>E23</f>
        <v>Projekční kancelář V. Nejedlý, Gregorova 2424 Píse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Jindřich  J u k l  tel.: 602558222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J132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134</v>
      </c>
      <c r="E99" s="120"/>
      <c r="F99" s="120"/>
      <c r="G99" s="120"/>
      <c r="H99" s="120"/>
      <c r="I99" s="120"/>
      <c r="J99" s="121">
        <f>J133</f>
        <v>0</v>
      </c>
      <c r="L99" s="118"/>
    </row>
    <row r="100" spans="2:12" s="10" customFormat="1" ht="19.9" customHeight="1">
      <c r="B100" s="122"/>
      <c r="D100" s="123" t="s">
        <v>137</v>
      </c>
      <c r="E100" s="124"/>
      <c r="F100" s="124"/>
      <c r="G100" s="124"/>
      <c r="H100" s="124"/>
      <c r="I100" s="124"/>
      <c r="J100" s="125">
        <f>J137</f>
        <v>0</v>
      </c>
      <c r="L100" s="122"/>
    </row>
    <row r="101" spans="2:12" s="9" customFormat="1" ht="24.95" customHeight="1">
      <c r="B101" s="118"/>
      <c r="D101" s="119" t="s">
        <v>138</v>
      </c>
      <c r="E101" s="120"/>
      <c r="F101" s="120"/>
      <c r="G101" s="120"/>
      <c r="H101" s="120"/>
      <c r="I101" s="120"/>
      <c r="J101" s="121">
        <f>J144</f>
        <v>0</v>
      </c>
      <c r="L101" s="118"/>
    </row>
    <row r="102" spans="2:12" s="10" customFormat="1" ht="19.9" customHeight="1">
      <c r="B102" s="122"/>
      <c r="D102" s="123" t="s">
        <v>543</v>
      </c>
      <c r="E102" s="124"/>
      <c r="F102" s="124"/>
      <c r="G102" s="124"/>
      <c r="H102" s="124"/>
      <c r="I102" s="124"/>
      <c r="J102" s="125">
        <f>J145</f>
        <v>0</v>
      </c>
      <c r="L102" s="122"/>
    </row>
    <row r="103" spans="2:12" s="10" customFormat="1" ht="19.9" customHeight="1">
      <c r="B103" s="122"/>
      <c r="D103" s="123" t="s">
        <v>3200</v>
      </c>
      <c r="E103" s="124"/>
      <c r="F103" s="124"/>
      <c r="G103" s="124"/>
      <c r="H103" s="124"/>
      <c r="I103" s="124"/>
      <c r="J103" s="125">
        <f>J157</f>
        <v>0</v>
      </c>
      <c r="L103" s="122"/>
    </row>
    <row r="104" spans="2:12" s="10" customFormat="1" ht="19.9" customHeight="1">
      <c r="B104" s="122"/>
      <c r="D104" s="123" t="s">
        <v>3201</v>
      </c>
      <c r="E104" s="124"/>
      <c r="F104" s="124"/>
      <c r="G104" s="124"/>
      <c r="H104" s="124"/>
      <c r="I104" s="124"/>
      <c r="J104" s="125">
        <f>J161</f>
        <v>0</v>
      </c>
      <c r="L104" s="122"/>
    </row>
    <row r="105" spans="2:12" s="10" customFormat="1" ht="19.9" customHeight="1">
      <c r="B105" s="122"/>
      <c r="D105" s="123" t="s">
        <v>3202</v>
      </c>
      <c r="E105" s="124"/>
      <c r="F105" s="124"/>
      <c r="G105" s="124"/>
      <c r="H105" s="124"/>
      <c r="I105" s="124"/>
      <c r="J105" s="125">
        <f>J177</f>
        <v>0</v>
      </c>
      <c r="L105" s="122"/>
    </row>
    <row r="106" spans="2:12" s="10" customFormat="1" ht="19.9" customHeight="1">
      <c r="B106" s="122"/>
      <c r="D106" s="123" t="s">
        <v>3203</v>
      </c>
      <c r="E106" s="124"/>
      <c r="F106" s="124"/>
      <c r="G106" s="124"/>
      <c r="H106" s="124"/>
      <c r="I106" s="124"/>
      <c r="J106" s="125">
        <f>J192</f>
        <v>0</v>
      </c>
      <c r="L106" s="122"/>
    </row>
    <row r="107" spans="2:12" s="10" customFormat="1" ht="19.9" customHeight="1">
      <c r="B107" s="122"/>
      <c r="D107" s="123" t="s">
        <v>550</v>
      </c>
      <c r="E107" s="124"/>
      <c r="F107" s="124"/>
      <c r="G107" s="124"/>
      <c r="H107" s="124"/>
      <c r="I107" s="124"/>
      <c r="J107" s="125">
        <f>J213</f>
        <v>0</v>
      </c>
      <c r="L107" s="122"/>
    </row>
    <row r="108" spans="2:12" s="9" customFormat="1" ht="24.95" customHeight="1">
      <c r="B108" s="118"/>
      <c r="D108" s="119" t="s">
        <v>552</v>
      </c>
      <c r="E108" s="120"/>
      <c r="F108" s="120"/>
      <c r="G108" s="120"/>
      <c r="H108" s="120"/>
      <c r="I108" s="120"/>
      <c r="J108" s="121">
        <f>J217</f>
        <v>0</v>
      </c>
      <c r="L108" s="118"/>
    </row>
    <row r="109" spans="2:12" s="10" customFormat="1" ht="19.9" customHeight="1">
      <c r="B109" s="122"/>
      <c r="D109" s="123" t="s">
        <v>554</v>
      </c>
      <c r="E109" s="124"/>
      <c r="F109" s="124"/>
      <c r="G109" s="124"/>
      <c r="H109" s="124"/>
      <c r="I109" s="124"/>
      <c r="J109" s="125">
        <f>J218</f>
        <v>0</v>
      </c>
      <c r="L109" s="122"/>
    </row>
    <row r="110" spans="2:12" s="10" customFormat="1" ht="19.9" customHeight="1">
      <c r="B110" s="122"/>
      <c r="D110" s="123" t="s">
        <v>557</v>
      </c>
      <c r="E110" s="124"/>
      <c r="F110" s="124"/>
      <c r="G110" s="124"/>
      <c r="H110" s="124"/>
      <c r="I110" s="124"/>
      <c r="J110" s="125">
        <f>J220</f>
        <v>0</v>
      </c>
      <c r="L110" s="122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144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16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62" t="str">
        <f>E7</f>
        <v>Nemocnice ČEské Budějovice a.s.</v>
      </c>
      <c r="F120" s="263"/>
      <c r="G120" s="263"/>
      <c r="H120" s="26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2:12" s="1" customFormat="1" ht="12" customHeight="1">
      <c r="B121" s="21"/>
      <c r="C121" s="28" t="s">
        <v>125</v>
      </c>
      <c r="L121" s="21"/>
    </row>
    <row r="122" spans="1:31" s="2" customFormat="1" ht="23.25" customHeight="1">
      <c r="A122" s="33"/>
      <c r="B122" s="34"/>
      <c r="C122" s="33"/>
      <c r="D122" s="33"/>
      <c r="E122" s="262" t="s">
        <v>126</v>
      </c>
      <c r="F122" s="264"/>
      <c r="G122" s="264"/>
      <c r="H122" s="264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127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24" t="str">
        <f>E11</f>
        <v>04 - VYTÁPĚNÍ</v>
      </c>
      <c r="F124" s="264"/>
      <c r="G124" s="264"/>
      <c r="H124" s="264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3"/>
      <c r="E126" s="33"/>
      <c r="F126" s="26" t="str">
        <f>F14</f>
        <v>České Budějovice</v>
      </c>
      <c r="G126" s="33"/>
      <c r="H126" s="33"/>
      <c r="I126" s="28" t="s">
        <v>22</v>
      </c>
      <c r="J126" s="56" t="str">
        <f>IF(J14="","",J14)</f>
        <v>6. 6. 2022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15" customHeight="1">
      <c r="A128" s="33"/>
      <c r="B128" s="34"/>
      <c r="C128" s="28" t="s">
        <v>24</v>
      </c>
      <c r="D128" s="33"/>
      <c r="E128" s="33"/>
      <c r="F128" s="26" t="str">
        <f>E17</f>
        <v>Nemocnice ČB, a.s., B. Němcové 585/54 ČB 37001</v>
      </c>
      <c r="G128" s="33"/>
      <c r="H128" s="33"/>
      <c r="I128" s="28" t="s">
        <v>29</v>
      </c>
      <c r="J128" s="31" t="str">
        <f>E23</f>
        <v>Projekční kancelář V. Nejedlý, Gregorova 2424 Píse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5.7" customHeight="1">
      <c r="A129" s="33"/>
      <c r="B129" s="34"/>
      <c r="C129" s="28" t="s">
        <v>27</v>
      </c>
      <c r="D129" s="33"/>
      <c r="E129" s="33"/>
      <c r="F129" s="26" t="str">
        <f>IF(E20="","",E20)</f>
        <v>Vyplň údaj</v>
      </c>
      <c r="G129" s="33"/>
      <c r="H129" s="33"/>
      <c r="I129" s="28" t="s">
        <v>33</v>
      </c>
      <c r="J129" s="31" t="str">
        <f>E26</f>
        <v>Jindřich  J u k l  tel.: 602558222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26"/>
      <c r="B131" s="127"/>
      <c r="C131" s="128" t="s">
        <v>145</v>
      </c>
      <c r="D131" s="129" t="s">
        <v>61</v>
      </c>
      <c r="E131" s="129" t="s">
        <v>57</v>
      </c>
      <c r="F131" s="129" t="s">
        <v>58</v>
      </c>
      <c r="G131" s="129" t="s">
        <v>146</v>
      </c>
      <c r="H131" s="129" t="s">
        <v>147</v>
      </c>
      <c r="I131" s="129" t="s">
        <v>148</v>
      </c>
      <c r="J131" s="130" t="s">
        <v>131</v>
      </c>
      <c r="K131" s="131" t="s">
        <v>149</v>
      </c>
      <c r="L131" s="132"/>
      <c r="M131" s="63" t="s">
        <v>1</v>
      </c>
      <c r="N131" s="64" t="s">
        <v>40</v>
      </c>
      <c r="O131" s="64" t="s">
        <v>150</v>
      </c>
      <c r="P131" s="64" t="s">
        <v>151</v>
      </c>
      <c r="Q131" s="64" t="s">
        <v>152</v>
      </c>
      <c r="R131" s="64" t="s">
        <v>153</v>
      </c>
      <c r="S131" s="64" t="s">
        <v>154</v>
      </c>
      <c r="T131" s="65" t="s">
        <v>155</v>
      </c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3" s="2" customFormat="1" ht="22.9" customHeight="1">
      <c r="A132" s="33"/>
      <c r="B132" s="34"/>
      <c r="C132" s="70" t="s">
        <v>156</v>
      </c>
      <c r="D132" s="33"/>
      <c r="E132" s="33"/>
      <c r="F132" s="33"/>
      <c r="G132" s="33"/>
      <c r="H132" s="33"/>
      <c r="I132" s="33"/>
      <c r="J132" s="133">
        <f>BK132</f>
        <v>0</v>
      </c>
      <c r="K132" s="33"/>
      <c r="L132" s="34"/>
      <c r="M132" s="66"/>
      <c r="N132" s="57"/>
      <c r="O132" s="67"/>
      <c r="P132" s="134">
        <f>P133+P144+P217</f>
        <v>0</v>
      </c>
      <c r="Q132" s="67"/>
      <c r="R132" s="134">
        <f>R133+R144+R217</f>
        <v>2.3208400000000005</v>
      </c>
      <c r="S132" s="67"/>
      <c r="T132" s="135">
        <f>T133+T144+T217</f>
        <v>0.38802000000000003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75</v>
      </c>
      <c r="AU132" s="18" t="s">
        <v>133</v>
      </c>
      <c r="BK132" s="136">
        <f>BK133+BK144+BK217</f>
        <v>0</v>
      </c>
    </row>
    <row r="133" spans="2:63" s="12" customFormat="1" ht="25.9" customHeight="1">
      <c r="B133" s="137"/>
      <c r="D133" s="138" t="s">
        <v>75</v>
      </c>
      <c r="E133" s="139" t="s">
        <v>157</v>
      </c>
      <c r="F133" s="139" t="s">
        <v>158</v>
      </c>
      <c r="I133" s="140"/>
      <c r="J133" s="141">
        <f>BK133</f>
        <v>0</v>
      </c>
      <c r="L133" s="137"/>
      <c r="M133" s="142"/>
      <c r="N133" s="143"/>
      <c r="O133" s="143"/>
      <c r="P133" s="144">
        <f>P134+SUM(P135:P137)</f>
        <v>0</v>
      </c>
      <c r="Q133" s="143"/>
      <c r="R133" s="144">
        <f>R134+SUM(R135:R137)</f>
        <v>0</v>
      </c>
      <c r="S133" s="143"/>
      <c r="T133" s="145">
        <f>T134+SUM(T135:T137)</f>
        <v>0</v>
      </c>
      <c r="AR133" s="138" t="s">
        <v>83</v>
      </c>
      <c r="AT133" s="146" t="s">
        <v>75</v>
      </c>
      <c r="AU133" s="146" t="s">
        <v>76</v>
      </c>
      <c r="AY133" s="138" t="s">
        <v>159</v>
      </c>
      <c r="BK133" s="147">
        <f>BK134+SUM(BK135:BK137)</f>
        <v>0</v>
      </c>
    </row>
    <row r="134" spans="1:65" s="2" customFormat="1" ht="16.5" customHeight="1">
      <c r="A134" s="33"/>
      <c r="B134" s="150"/>
      <c r="C134" s="151" t="s">
        <v>83</v>
      </c>
      <c r="D134" s="151" t="s">
        <v>161</v>
      </c>
      <c r="E134" s="152" t="s">
        <v>3204</v>
      </c>
      <c r="F134" s="153" t="s">
        <v>3205</v>
      </c>
      <c r="G134" s="154" t="s">
        <v>1</v>
      </c>
      <c r="H134" s="155">
        <v>0</v>
      </c>
      <c r="I134" s="156"/>
      <c r="J134" s="157">
        <f>ROUND(I134*H134,2)</f>
        <v>0</v>
      </c>
      <c r="K134" s="158"/>
      <c r="L134" s="34"/>
      <c r="M134" s="159" t="s">
        <v>1</v>
      </c>
      <c r="N134" s="160" t="s">
        <v>41</v>
      </c>
      <c r="O134" s="59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18" t="s">
        <v>83</v>
      </c>
      <c r="BK134" s="164">
        <f>ROUND(I134*H134,2)</f>
        <v>0</v>
      </c>
      <c r="BL134" s="18" t="s">
        <v>165</v>
      </c>
      <c r="BM134" s="163" t="s">
        <v>3206</v>
      </c>
    </row>
    <row r="135" spans="2:51" s="15" customFormat="1" ht="22.5">
      <c r="B135" s="202"/>
      <c r="D135" s="166" t="s">
        <v>167</v>
      </c>
      <c r="E135" s="203" t="s">
        <v>1</v>
      </c>
      <c r="F135" s="204" t="s">
        <v>3207</v>
      </c>
      <c r="H135" s="203" t="s">
        <v>1</v>
      </c>
      <c r="I135" s="205"/>
      <c r="L135" s="202"/>
      <c r="M135" s="206"/>
      <c r="N135" s="207"/>
      <c r="O135" s="207"/>
      <c r="P135" s="207"/>
      <c r="Q135" s="207"/>
      <c r="R135" s="207"/>
      <c r="S135" s="207"/>
      <c r="T135" s="208"/>
      <c r="AT135" s="203" t="s">
        <v>167</v>
      </c>
      <c r="AU135" s="203" t="s">
        <v>83</v>
      </c>
      <c r="AV135" s="15" t="s">
        <v>83</v>
      </c>
      <c r="AW135" s="15" t="s">
        <v>32</v>
      </c>
      <c r="AX135" s="15" t="s">
        <v>76</v>
      </c>
      <c r="AY135" s="203" t="s">
        <v>159</v>
      </c>
    </row>
    <row r="136" spans="2:51" s="14" customFormat="1" ht="11.25">
      <c r="B136" s="174"/>
      <c r="D136" s="166" t="s">
        <v>167</v>
      </c>
      <c r="E136" s="175" t="s">
        <v>1</v>
      </c>
      <c r="F136" s="176" t="s">
        <v>227</v>
      </c>
      <c r="H136" s="177">
        <v>0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167</v>
      </c>
      <c r="AU136" s="175" t="s">
        <v>83</v>
      </c>
      <c r="AV136" s="14" t="s">
        <v>165</v>
      </c>
      <c r="AW136" s="14" t="s">
        <v>32</v>
      </c>
      <c r="AX136" s="14" t="s">
        <v>83</v>
      </c>
      <c r="AY136" s="175" t="s">
        <v>159</v>
      </c>
    </row>
    <row r="137" spans="2:63" s="12" customFormat="1" ht="22.9" customHeight="1">
      <c r="B137" s="137"/>
      <c r="D137" s="138" t="s">
        <v>75</v>
      </c>
      <c r="E137" s="148" t="s">
        <v>413</v>
      </c>
      <c r="F137" s="148" t="s">
        <v>414</v>
      </c>
      <c r="I137" s="140"/>
      <c r="J137" s="149">
        <f>BK137</f>
        <v>0</v>
      </c>
      <c r="L137" s="137"/>
      <c r="M137" s="142"/>
      <c r="N137" s="143"/>
      <c r="O137" s="143"/>
      <c r="P137" s="144">
        <f>SUM(P138:P143)</f>
        <v>0</v>
      </c>
      <c r="Q137" s="143"/>
      <c r="R137" s="144">
        <f>SUM(R138:R143)</f>
        <v>0</v>
      </c>
      <c r="S137" s="143"/>
      <c r="T137" s="145">
        <f>SUM(T138:T143)</f>
        <v>0</v>
      </c>
      <c r="AR137" s="138" t="s">
        <v>83</v>
      </c>
      <c r="AT137" s="146" t="s">
        <v>75</v>
      </c>
      <c r="AU137" s="146" t="s">
        <v>83</v>
      </c>
      <c r="AY137" s="138" t="s">
        <v>159</v>
      </c>
      <c r="BK137" s="147">
        <f>SUM(BK138:BK143)</f>
        <v>0</v>
      </c>
    </row>
    <row r="138" spans="1:65" s="2" customFormat="1" ht="24.2" customHeight="1">
      <c r="A138" s="33"/>
      <c r="B138" s="150"/>
      <c r="C138" s="151" t="s">
        <v>85</v>
      </c>
      <c r="D138" s="151" t="s">
        <v>161</v>
      </c>
      <c r="E138" s="152" t="s">
        <v>3208</v>
      </c>
      <c r="F138" s="153" t="s">
        <v>3209</v>
      </c>
      <c r="G138" s="154" t="s">
        <v>204</v>
      </c>
      <c r="H138" s="155">
        <v>0.388</v>
      </c>
      <c r="I138" s="156"/>
      <c r="J138" s="157">
        <f>ROUND(I138*H138,2)</f>
        <v>0</v>
      </c>
      <c r="K138" s="158"/>
      <c r="L138" s="34"/>
      <c r="M138" s="159" t="s">
        <v>1</v>
      </c>
      <c r="N138" s="160" t="s">
        <v>41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85</v>
      </c>
      <c r="AY138" s="18" t="s">
        <v>159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8" t="s">
        <v>83</v>
      </c>
      <c r="BK138" s="164">
        <f>ROUND(I138*H138,2)</f>
        <v>0</v>
      </c>
      <c r="BL138" s="18" t="s">
        <v>165</v>
      </c>
      <c r="BM138" s="163" t="s">
        <v>3210</v>
      </c>
    </row>
    <row r="139" spans="1:65" s="2" customFormat="1" ht="24.2" customHeight="1">
      <c r="A139" s="33"/>
      <c r="B139" s="150"/>
      <c r="C139" s="151" t="s">
        <v>172</v>
      </c>
      <c r="D139" s="151" t="s">
        <v>161</v>
      </c>
      <c r="E139" s="152" t="s">
        <v>431</v>
      </c>
      <c r="F139" s="153" t="s">
        <v>432</v>
      </c>
      <c r="G139" s="154" t="s">
        <v>204</v>
      </c>
      <c r="H139" s="155">
        <v>0.388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85</v>
      </c>
      <c r="AY139" s="18" t="s">
        <v>159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8" t="s">
        <v>83</v>
      </c>
      <c r="BK139" s="164">
        <f>ROUND(I139*H139,2)</f>
        <v>0</v>
      </c>
      <c r="BL139" s="18" t="s">
        <v>165</v>
      </c>
      <c r="BM139" s="163" t="s">
        <v>3211</v>
      </c>
    </row>
    <row r="140" spans="1:65" s="2" customFormat="1" ht="24.2" customHeight="1">
      <c r="A140" s="33"/>
      <c r="B140" s="150"/>
      <c r="C140" s="151" t="s">
        <v>165</v>
      </c>
      <c r="D140" s="151" t="s">
        <v>161</v>
      </c>
      <c r="E140" s="152" t="s">
        <v>437</v>
      </c>
      <c r="F140" s="153" t="s">
        <v>438</v>
      </c>
      <c r="G140" s="154" t="s">
        <v>204</v>
      </c>
      <c r="H140" s="155">
        <v>3.88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85</v>
      </c>
      <c r="AY140" s="18" t="s">
        <v>159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8" t="s">
        <v>83</v>
      </c>
      <c r="BK140" s="164">
        <f>ROUND(I140*H140,2)</f>
        <v>0</v>
      </c>
      <c r="BL140" s="18" t="s">
        <v>165</v>
      </c>
      <c r="BM140" s="163" t="s">
        <v>3212</v>
      </c>
    </row>
    <row r="141" spans="2:51" s="13" customFormat="1" ht="11.25">
      <c r="B141" s="165"/>
      <c r="D141" s="166" t="s">
        <v>167</v>
      </c>
      <c r="E141" s="167" t="s">
        <v>1</v>
      </c>
      <c r="F141" s="168" t="s">
        <v>3213</v>
      </c>
      <c r="H141" s="169">
        <v>3.88</v>
      </c>
      <c r="I141" s="170"/>
      <c r="L141" s="165"/>
      <c r="M141" s="171"/>
      <c r="N141" s="172"/>
      <c r="O141" s="172"/>
      <c r="P141" s="172"/>
      <c r="Q141" s="172"/>
      <c r="R141" s="172"/>
      <c r="S141" s="172"/>
      <c r="T141" s="173"/>
      <c r="AT141" s="167" t="s">
        <v>167</v>
      </c>
      <c r="AU141" s="167" t="s">
        <v>85</v>
      </c>
      <c r="AV141" s="13" t="s">
        <v>85</v>
      </c>
      <c r="AW141" s="13" t="s">
        <v>32</v>
      </c>
      <c r="AX141" s="13" t="s">
        <v>83</v>
      </c>
      <c r="AY141" s="167" t="s">
        <v>159</v>
      </c>
    </row>
    <row r="142" spans="1:65" s="2" customFormat="1" ht="33" customHeight="1">
      <c r="A142" s="33"/>
      <c r="B142" s="150"/>
      <c r="C142" s="151" t="s">
        <v>179</v>
      </c>
      <c r="D142" s="151" t="s">
        <v>161</v>
      </c>
      <c r="E142" s="152" t="s">
        <v>3214</v>
      </c>
      <c r="F142" s="153" t="s">
        <v>3215</v>
      </c>
      <c r="G142" s="154" t="s">
        <v>204</v>
      </c>
      <c r="H142" s="155">
        <v>0.388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85</v>
      </c>
      <c r="AY142" s="18" t="s">
        <v>159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8" t="s">
        <v>83</v>
      </c>
      <c r="BK142" s="164">
        <f>ROUND(I142*H142,2)</f>
        <v>0</v>
      </c>
      <c r="BL142" s="18" t="s">
        <v>165</v>
      </c>
      <c r="BM142" s="163" t="s">
        <v>3216</v>
      </c>
    </row>
    <row r="143" spans="1:65" s="2" customFormat="1" ht="24.2" customHeight="1">
      <c r="A143" s="33"/>
      <c r="B143" s="150"/>
      <c r="C143" s="151" t="s">
        <v>183</v>
      </c>
      <c r="D143" s="151" t="s">
        <v>161</v>
      </c>
      <c r="E143" s="152" t="s">
        <v>3217</v>
      </c>
      <c r="F143" s="153" t="s">
        <v>3218</v>
      </c>
      <c r="G143" s="154" t="s">
        <v>204</v>
      </c>
      <c r="H143" s="155">
        <v>0.388</v>
      </c>
      <c r="I143" s="156"/>
      <c r="J143" s="157">
        <f>ROUND(I143*H143,2)</f>
        <v>0</v>
      </c>
      <c r="K143" s="158"/>
      <c r="L143" s="34"/>
      <c r="M143" s="159" t="s">
        <v>1</v>
      </c>
      <c r="N143" s="160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85</v>
      </c>
      <c r="AY143" s="18" t="s">
        <v>159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8" t="s">
        <v>83</v>
      </c>
      <c r="BK143" s="164">
        <f>ROUND(I143*H143,2)</f>
        <v>0</v>
      </c>
      <c r="BL143" s="18" t="s">
        <v>165</v>
      </c>
      <c r="BM143" s="163" t="s">
        <v>3219</v>
      </c>
    </row>
    <row r="144" spans="2:63" s="12" customFormat="1" ht="25.9" customHeight="1">
      <c r="B144" s="137"/>
      <c r="D144" s="138" t="s">
        <v>75</v>
      </c>
      <c r="E144" s="139" t="s">
        <v>451</v>
      </c>
      <c r="F144" s="139" t="s">
        <v>452</v>
      </c>
      <c r="I144" s="140"/>
      <c r="J144" s="141">
        <f>BK144</f>
        <v>0</v>
      </c>
      <c r="L144" s="137"/>
      <c r="M144" s="142"/>
      <c r="N144" s="143"/>
      <c r="O144" s="143"/>
      <c r="P144" s="144">
        <f>P145+P157+P161+P177+P192+P213</f>
        <v>0</v>
      </c>
      <c r="Q144" s="143"/>
      <c r="R144" s="144">
        <f>R145+R157+R161+R177+R192+R213</f>
        <v>2.3208400000000005</v>
      </c>
      <c r="S144" s="143"/>
      <c r="T144" s="145">
        <f>T145+T157+T161+T177+T192+T213</f>
        <v>0.38802000000000003</v>
      </c>
      <c r="AR144" s="138" t="s">
        <v>85</v>
      </c>
      <c r="AT144" s="146" t="s">
        <v>75</v>
      </c>
      <c r="AU144" s="146" t="s">
        <v>76</v>
      </c>
      <c r="AY144" s="138" t="s">
        <v>159</v>
      </c>
      <c r="BK144" s="147">
        <f>BK145+BK157+BK161+BK177+BK192+BK213</f>
        <v>0</v>
      </c>
    </row>
    <row r="145" spans="2:63" s="12" customFormat="1" ht="22.9" customHeight="1">
      <c r="B145" s="137"/>
      <c r="D145" s="138" t="s">
        <v>75</v>
      </c>
      <c r="E145" s="148" t="s">
        <v>1841</v>
      </c>
      <c r="F145" s="148" t="s">
        <v>1842</v>
      </c>
      <c r="I145" s="140"/>
      <c r="J145" s="149">
        <f>BK145</f>
        <v>0</v>
      </c>
      <c r="L145" s="137"/>
      <c r="M145" s="142"/>
      <c r="N145" s="143"/>
      <c r="O145" s="143"/>
      <c r="P145" s="144">
        <f>SUM(P146:P156)</f>
        <v>0</v>
      </c>
      <c r="Q145" s="143"/>
      <c r="R145" s="144">
        <f>SUM(R146:R156)</f>
        <v>0.15851</v>
      </c>
      <c r="S145" s="143"/>
      <c r="T145" s="145">
        <f>SUM(T146:T156)</f>
        <v>0</v>
      </c>
      <c r="AR145" s="138" t="s">
        <v>85</v>
      </c>
      <c r="AT145" s="146" t="s">
        <v>75</v>
      </c>
      <c r="AU145" s="146" t="s">
        <v>83</v>
      </c>
      <c r="AY145" s="138" t="s">
        <v>159</v>
      </c>
      <c r="BK145" s="147">
        <f>SUM(BK146:BK156)</f>
        <v>0</v>
      </c>
    </row>
    <row r="146" spans="1:65" s="2" customFormat="1" ht="24.2" customHeight="1">
      <c r="A146" s="33"/>
      <c r="B146" s="150"/>
      <c r="C146" s="151" t="s">
        <v>187</v>
      </c>
      <c r="D146" s="151" t="s">
        <v>161</v>
      </c>
      <c r="E146" s="152" t="s">
        <v>3220</v>
      </c>
      <c r="F146" s="153" t="s">
        <v>3221</v>
      </c>
      <c r="G146" s="154" t="s">
        <v>190</v>
      </c>
      <c r="H146" s="155">
        <v>495</v>
      </c>
      <c r="I146" s="156"/>
      <c r="J146" s="157">
        <f>ROUND(I146*H146,2)</f>
        <v>0</v>
      </c>
      <c r="K146" s="158"/>
      <c r="L146" s="34"/>
      <c r="M146" s="159" t="s">
        <v>1</v>
      </c>
      <c r="N146" s="160" t="s">
        <v>41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237</v>
      </c>
      <c r="AT146" s="163" t="s">
        <v>161</v>
      </c>
      <c r="AU146" s="163" t="s">
        <v>85</v>
      </c>
      <c r="AY146" s="18" t="s">
        <v>159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8" t="s">
        <v>83</v>
      </c>
      <c r="BK146" s="164">
        <f>ROUND(I146*H146,2)</f>
        <v>0</v>
      </c>
      <c r="BL146" s="18" t="s">
        <v>237</v>
      </c>
      <c r="BM146" s="163" t="s">
        <v>3222</v>
      </c>
    </row>
    <row r="147" spans="2:51" s="13" customFormat="1" ht="11.25">
      <c r="B147" s="165"/>
      <c r="D147" s="166" t="s">
        <v>167</v>
      </c>
      <c r="E147" s="167" t="s">
        <v>1</v>
      </c>
      <c r="F147" s="168" t="s">
        <v>3223</v>
      </c>
      <c r="H147" s="169">
        <v>495</v>
      </c>
      <c r="I147" s="170"/>
      <c r="L147" s="165"/>
      <c r="M147" s="171"/>
      <c r="N147" s="172"/>
      <c r="O147" s="172"/>
      <c r="P147" s="172"/>
      <c r="Q147" s="172"/>
      <c r="R147" s="172"/>
      <c r="S147" s="172"/>
      <c r="T147" s="173"/>
      <c r="AT147" s="167" t="s">
        <v>167</v>
      </c>
      <c r="AU147" s="167" t="s">
        <v>85</v>
      </c>
      <c r="AV147" s="13" t="s">
        <v>85</v>
      </c>
      <c r="AW147" s="13" t="s">
        <v>32</v>
      </c>
      <c r="AX147" s="13" t="s">
        <v>83</v>
      </c>
      <c r="AY147" s="167" t="s">
        <v>159</v>
      </c>
    </row>
    <row r="148" spans="1:65" s="2" customFormat="1" ht="24.2" customHeight="1">
      <c r="A148" s="33"/>
      <c r="B148" s="150"/>
      <c r="C148" s="191" t="s">
        <v>193</v>
      </c>
      <c r="D148" s="191" t="s">
        <v>581</v>
      </c>
      <c r="E148" s="192" t="s">
        <v>3224</v>
      </c>
      <c r="F148" s="193" t="s">
        <v>3225</v>
      </c>
      <c r="G148" s="194" t="s">
        <v>190</v>
      </c>
      <c r="H148" s="195">
        <v>286</v>
      </c>
      <c r="I148" s="196"/>
      <c r="J148" s="197">
        <f>ROUND(I148*H148,2)</f>
        <v>0</v>
      </c>
      <c r="K148" s="198"/>
      <c r="L148" s="199"/>
      <c r="M148" s="200" t="s">
        <v>1</v>
      </c>
      <c r="N148" s="201" t="s">
        <v>41</v>
      </c>
      <c r="O148" s="59"/>
      <c r="P148" s="161">
        <f>O148*H148</f>
        <v>0</v>
      </c>
      <c r="Q148" s="161">
        <v>0.00027</v>
      </c>
      <c r="R148" s="161">
        <f>Q148*H148</f>
        <v>0.07722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327</v>
      </c>
      <c r="AT148" s="163" t="s">
        <v>581</v>
      </c>
      <c r="AU148" s="163" t="s">
        <v>85</v>
      </c>
      <c r="AY148" s="18" t="s">
        <v>159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8" t="s">
        <v>83</v>
      </c>
      <c r="BK148" s="164">
        <f>ROUND(I148*H148,2)</f>
        <v>0</v>
      </c>
      <c r="BL148" s="18" t="s">
        <v>237</v>
      </c>
      <c r="BM148" s="163" t="s">
        <v>3226</v>
      </c>
    </row>
    <row r="149" spans="2:51" s="13" customFormat="1" ht="11.25">
      <c r="B149" s="165"/>
      <c r="D149" s="166" t="s">
        <v>167</v>
      </c>
      <c r="E149" s="167" t="s">
        <v>1</v>
      </c>
      <c r="F149" s="168" t="s">
        <v>3227</v>
      </c>
      <c r="H149" s="169">
        <v>286</v>
      </c>
      <c r="I149" s="170"/>
      <c r="L149" s="165"/>
      <c r="M149" s="171"/>
      <c r="N149" s="172"/>
      <c r="O149" s="172"/>
      <c r="P149" s="172"/>
      <c r="Q149" s="172"/>
      <c r="R149" s="172"/>
      <c r="S149" s="172"/>
      <c r="T149" s="173"/>
      <c r="AT149" s="167" t="s">
        <v>167</v>
      </c>
      <c r="AU149" s="167" t="s">
        <v>85</v>
      </c>
      <c r="AV149" s="13" t="s">
        <v>85</v>
      </c>
      <c r="AW149" s="13" t="s">
        <v>32</v>
      </c>
      <c r="AX149" s="13" t="s">
        <v>83</v>
      </c>
      <c r="AY149" s="167" t="s">
        <v>159</v>
      </c>
    </row>
    <row r="150" spans="1:65" s="2" customFormat="1" ht="24.2" customHeight="1">
      <c r="A150" s="33"/>
      <c r="B150" s="150"/>
      <c r="C150" s="191" t="s">
        <v>198</v>
      </c>
      <c r="D150" s="191" t="s">
        <v>581</v>
      </c>
      <c r="E150" s="192" t="s">
        <v>3228</v>
      </c>
      <c r="F150" s="193" t="s">
        <v>3229</v>
      </c>
      <c r="G150" s="194" t="s">
        <v>190</v>
      </c>
      <c r="H150" s="195">
        <v>66</v>
      </c>
      <c r="I150" s="196"/>
      <c r="J150" s="197">
        <f>ROUND(I150*H150,2)</f>
        <v>0</v>
      </c>
      <c r="K150" s="198"/>
      <c r="L150" s="199"/>
      <c r="M150" s="200" t="s">
        <v>1</v>
      </c>
      <c r="N150" s="201" t="s">
        <v>41</v>
      </c>
      <c r="O150" s="59"/>
      <c r="P150" s="161">
        <f>O150*H150</f>
        <v>0</v>
      </c>
      <c r="Q150" s="161">
        <v>0.00029</v>
      </c>
      <c r="R150" s="161">
        <f>Q150*H150</f>
        <v>0.01914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327</v>
      </c>
      <c r="AT150" s="163" t="s">
        <v>581</v>
      </c>
      <c r="AU150" s="163" t="s">
        <v>85</v>
      </c>
      <c r="AY150" s="18" t="s">
        <v>159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18" t="s">
        <v>83</v>
      </c>
      <c r="BK150" s="164">
        <f>ROUND(I150*H150,2)</f>
        <v>0</v>
      </c>
      <c r="BL150" s="18" t="s">
        <v>237</v>
      </c>
      <c r="BM150" s="163" t="s">
        <v>3230</v>
      </c>
    </row>
    <row r="151" spans="2:51" s="13" customFormat="1" ht="11.25">
      <c r="B151" s="165"/>
      <c r="D151" s="166" t="s">
        <v>167</v>
      </c>
      <c r="E151" s="167" t="s">
        <v>1</v>
      </c>
      <c r="F151" s="168" t="s">
        <v>3231</v>
      </c>
      <c r="H151" s="169">
        <v>66</v>
      </c>
      <c r="I151" s="170"/>
      <c r="L151" s="165"/>
      <c r="M151" s="171"/>
      <c r="N151" s="172"/>
      <c r="O151" s="172"/>
      <c r="P151" s="172"/>
      <c r="Q151" s="172"/>
      <c r="R151" s="172"/>
      <c r="S151" s="172"/>
      <c r="T151" s="173"/>
      <c r="AT151" s="167" t="s">
        <v>167</v>
      </c>
      <c r="AU151" s="167" t="s">
        <v>85</v>
      </c>
      <c r="AV151" s="13" t="s">
        <v>85</v>
      </c>
      <c r="AW151" s="13" t="s">
        <v>32</v>
      </c>
      <c r="AX151" s="13" t="s">
        <v>83</v>
      </c>
      <c r="AY151" s="167" t="s">
        <v>159</v>
      </c>
    </row>
    <row r="152" spans="1:65" s="2" customFormat="1" ht="24.2" customHeight="1">
      <c r="A152" s="33"/>
      <c r="B152" s="150"/>
      <c r="C152" s="191" t="s">
        <v>115</v>
      </c>
      <c r="D152" s="191" t="s">
        <v>581</v>
      </c>
      <c r="E152" s="192" t="s">
        <v>3232</v>
      </c>
      <c r="F152" s="193" t="s">
        <v>3233</v>
      </c>
      <c r="G152" s="194" t="s">
        <v>190</v>
      </c>
      <c r="H152" s="195">
        <v>181.5</v>
      </c>
      <c r="I152" s="196"/>
      <c r="J152" s="197">
        <f>ROUND(I152*H152,2)</f>
        <v>0</v>
      </c>
      <c r="K152" s="198"/>
      <c r="L152" s="199"/>
      <c r="M152" s="200" t="s">
        <v>1</v>
      </c>
      <c r="N152" s="201" t="s">
        <v>41</v>
      </c>
      <c r="O152" s="59"/>
      <c r="P152" s="161">
        <f>O152*H152</f>
        <v>0</v>
      </c>
      <c r="Q152" s="161">
        <v>0.00032</v>
      </c>
      <c r="R152" s="161">
        <f>Q152*H152</f>
        <v>0.05808000000000001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327</v>
      </c>
      <c r="AT152" s="163" t="s">
        <v>581</v>
      </c>
      <c r="AU152" s="163" t="s">
        <v>85</v>
      </c>
      <c r="AY152" s="18" t="s">
        <v>159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8" t="s">
        <v>83</v>
      </c>
      <c r="BK152" s="164">
        <f>ROUND(I152*H152,2)</f>
        <v>0</v>
      </c>
      <c r="BL152" s="18" t="s">
        <v>237</v>
      </c>
      <c r="BM152" s="163" t="s">
        <v>3234</v>
      </c>
    </row>
    <row r="153" spans="2:51" s="13" customFormat="1" ht="11.25">
      <c r="B153" s="165"/>
      <c r="D153" s="166" t="s">
        <v>167</v>
      </c>
      <c r="E153" s="167" t="s">
        <v>1</v>
      </c>
      <c r="F153" s="168" t="s">
        <v>3235</v>
      </c>
      <c r="H153" s="169">
        <v>181.5</v>
      </c>
      <c r="I153" s="170"/>
      <c r="L153" s="165"/>
      <c r="M153" s="171"/>
      <c r="N153" s="172"/>
      <c r="O153" s="172"/>
      <c r="P153" s="172"/>
      <c r="Q153" s="172"/>
      <c r="R153" s="172"/>
      <c r="S153" s="172"/>
      <c r="T153" s="173"/>
      <c r="AT153" s="167" t="s">
        <v>167</v>
      </c>
      <c r="AU153" s="167" t="s">
        <v>85</v>
      </c>
      <c r="AV153" s="13" t="s">
        <v>85</v>
      </c>
      <c r="AW153" s="13" t="s">
        <v>32</v>
      </c>
      <c r="AX153" s="13" t="s">
        <v>83</v>
      </c>
      <c r="AY153" s="167" t="s">
        <v>159</v>
      </c>
    </row>
    <row r="154" spans="1:65" s="2" customFormat="1" ht="24.2" customHeight="1">
      <c r="A154" s="33"/>
      <c r="B154" s="150"/>
      <c r="C154" s="191" t="s">
        <v>118</v>
      </c>
      <c r="D154" s="191" t="s">
        <v>581</v>
      </c>
      <c r="E154" s="192" t="s">
        <v>3236</v>
      </c>
      <c r="F154" s="193" t="s">
        <v>3237</v>
      </c>
      <c r="G154" s="194" t="s">
        <v>190</v>
      </c>
      <c r="H154" s="195">
        <v>11</v>
      </c>
      <c r="I154" s="196"/>
      <c r="J154" s="197">
        <f>ROUND(I154*H154,2)</f>
        <v>0</v>
      </c>
      <c r="K154" s="198"/>
      <c r="L154" s="199"/>
      <c r="M154" s="200" t="s">
        <v>1</v>
      </c>
      <c r="N154" s="201" t="s">
        <v>41</v>
      </c>
      <c r="O154" s="59"/>
      <c r="P154" s="161">
        <f>O154*H154</f>
        <v>0</v>
      </c>
      <c r="Q154" s="161">
        <v>0.00037</v>
      </c>
      <c r="R154" s="161">
        <f>Q154*H154</f>
        <v>0.00407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327</v>
      </c>
      <c r="AT154" s="163" t="s">
        <v>581</v>
      </c>
      <c r="AU154" s="163" t="s">
        <v>85</v>
      </c>
      <c r="AY154" s="18" t="s">
        <v>159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18" t="s">
        <v>83</v>
      </c>
      <c r="BK154" s="164">
        <f>ROUND(I154*H154,2)</f>
        <v>0</v>
      </c>
      <c r="BL154" s="18" t="s">
        <v>237</v>
      </c>
      <c r="BM154" s="163" t="s">
        <v>3238</v>
      </c>
    </row>
    <row r="155" spans="2:51" s="13" customFormat="1" ht="11.25">
      <c r="B155" s="165"/>
      <c r="D155" s="166" t="s">
        <v>167</v>
      </c>
      <c r="E155" s="167" t="s">
        <v>1</v>
      </c>
      <c r="F155" s="168" t="s">
        <v>3239</v>
      </c>
      <c r="H155" s="169">
        <v>11</v>
      </c>
      <c r="I155" s="170"/>
      <c r="L155" s="165"/>
      <c r="M155" s="171"/>
      <c r="N155" s="172"/>
      <c r="O155" s="172"/>
      <c r="P155" s="172"/>
      <c r="Q155" s="172"/>
      <c r="R155" s="172"/>
      <c r="S155" s="172"/>
      <c r="T155" s="173"/>
      <c r="AT155" s="167" t="s">
        <v>167</v>
      </c>
      <c r="AU155" s="167" t="s">
        <v>85</v>
      </c>
      <c r="AV155" s="13" t="s">
        <v>85</v>
      </c>
      <c r="AW155" s="13" t="s">
        <v>32</v>
      </c>
      <c r="AX155" s="13" t="s">
        <v>83</v>
      </c>
      <c r="AY155" s="167" t="s">
        <v>159</v>
      </c>
    </row>
    <row r="156" spans="1:65" s="2" customFormat="1" ht="24.2" customHeight="1">
      <c r="A156" s="33"/>
      <c r="B156" s="150"/>
      <c r="C156" s="151" t="s">
        <v>121</v>
      </c>
      <c r="D156" s="151" t="s">
        <v>161</v>
      </c>
      <c r="E156" s="152" t="s">
        <v>3240</v>
      </c>
      <c r="F156" s="153" t="s">
        <v>3241</v>
      </c>
      <c r="G156" s="154" t="s">
        <v>2506</v>
      </c>
      <c r="H156" s="218"/>
      <c r="I156" s="156"/>
      <c r="J156" s="157">
        <f>ROUND(I156*H156,2)</f>
        <v>0</v>
      </c>
      <c r="K156" s="158"/>
      <c r="L156" s="34"/>
      <c r="M156" s="159" t="s">
        <v>1</v>
      </c>
      <c r="N156" s="160" t="s">
        <v>41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237</v>
      </c>
      <c r="AT156" s="163" t="s">
        <v>161</v>
      </c>
      <c r="AU156" s="163" t="s">
        <v>85</v>
      </c>
      <c r="AY156" s="18" t="s">
        <v>159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8" t="s">
        <v>83</v>
      </c>
      <c r="BK156" s="164">
        <f>ROUND(I156*H156,2)</f>
        <v>0</v>
      </c>
      <c r="BL156" s="18" t="s">
        <v>237</v>
      </c>
      <c r="BM156" s="163" t="s">
        <v>3242</v>
      </c>
    </row>
    <row r="157" spans="2:63" s="12" customFormat="1" ht="22.9" customHeight="1">
      <c r="B157" s="137"/>
      <c r="D157" s="138" t="s">
        <v>75</v>
      </c>
      <c r="E157" s="148" t="s">
        <v>3243</v>
      </c>
      <c r="F157" s="148" t="s">
        <v>3244</v>
      </c>
      <c r="I157" s="140"/>
      <c r="J157" s="149">
        <f>BK157</f>
        <v>0</v>
      </c>
      <c r="L157" s="137"/>
      <c r="M157" s="142"/>
      <c r="N157" s="143"/>
      <c r="O157" s="143"/>
      <c r="P157" s="144">
        <f>SUM(P158:P160)</f>
        <v>0</v>
      </c>
      <c r="Q157" s="143"/>
      <c r="R157" s="144">
        <f>SUM(R158:R160)</f>
        <v>0.00656</v>
      </c>
      <c r="S157" s="143"/>
      <c r="T157" s="145">
        <f>SUM(T158:T160)</f>
        <v>0</v>
      </c>
      <c r="AR157" s="138" t="s">
        <v>85</v>
      </c>
      <c r="AT157" s="146" t="s">
        <v>75</v>
      </c>
      <c r="AU157" s="146" t="s">
        <v>83</v>
      </c>
      <c r="AY157" s="138" t="s">
        <v>159</v>
      </c>
      <c r="BK157" s="147">
        <f>SUM(BK158:BK160)</f>
        <v>0</v>
      </c>
    </row>
    <row r="158" spans="1:65" s="2" customFormat="1" ht="33" customHeight="1">
      <c r="A158" s="33"/>
      <c r="B158" s="150"/>
      <c r="C158" s="151" t="s">
        <v>216</v>
      </c>
      <c r="D158" s="151" t="s">
        <v>161</v>
      </c>
      <c r="E158" s="152" t="s">
        <v>3245</v>
      </c>
      <c r="F158" s="153" t="s">
        <v>3246</v>
      </c>
      <c r="G158" s="154" t="s">
        <v>210</v>
      </c>
      <c r="H158" s="155">
        <v>1</v>
      </c>
      <c r="I158" s="156"/>
      <c r="J158" s="157">
        <f>ROUND(I158*H158,2)</f>
        <v>0</v>
      </c>
      <c r="K158" s="158"/>
      <c r="L158" s="34"/>
      <c r="M158" s="159" t="s">
        <v>1</v>
      </c>
      <c r="N158" s="160" t="s">
        <v>41</v>
      </c>
      <c r="O158" s="59"/>
      <c r="P158" s="161">
        <f>O158*H158</f>
        <v>0</v>
      </c>
      <c r="Q158" s="161">
        <v>0.00328</v>
      </c>
      <c r="R158" s="161">
        <f>Q158*H158</f>
        <v>0.00328</v>
      </c>
      <c r="S158" s="161">
        <v>0</v>
      </c>
      <c r="T158" s="16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237</v>
      </c>
      <c r="AT158" s="163" t="s">
        <v>161</v>
      </c>
      <c r="AU158" s="163" t="s">
        <v>85</v>
      </c>
      <c r="AY158" s="18" t="s">
        <v>159</v>
      </c>
      <c r="BE158" s="164">
        <f>IF(N158="základní",J158,0)</f>
        <v>0</v>
      </c>
      <c r="BF158" s="164">
        <f>IF(N158="snížená",J158,0)</f>
        <v>0</v>
      </c>
      <c r="BG158" s="164">
        <f>IF(N158="zákl. přenesená",J158,0)</f>
        <v>0</v>
      </c>
      <c r="BH158" s="164">
        <f>IF(N158="sníž. přenesená",J158,0)</f>
        <v>0</v>
      </c>
      <c r="BI158" s="164">
        <f>IF(N158="nulová",J158,0)</f>
        <v>0</v>
      </c>
      <c r="BJ158" s="18" t="s">
        <v>83</v>
      </c>
      <c r="BK158" s="164">
        <f>ROUND(I158*H158,2)</f>
        <v>0</v>
      </c>
      <c r="BL158" s="18" t="s">
        <v>237</v>
      </c>
      <c r="BM158" s="163" t="s">
        <v>3247</v>
      </c>
    </row>
    <row r="159" spans="1:65" s="2" customFormat="1" ht="33" customHeight="1">
      <c r="A159" s="33"/>
      <c r="B159" s="150"/>
      <c r="C159" s="151" t="s">
        <v>221</v>
      </c>
      <c r="D159" s="151" t="s">
        <v>161</v>
      </c>
      <c r="E159" s="152" t="s">
        <v>3248</v>
      </c>
      <c r="F159" s="153" t="s">
        <v>3249</v>
      </c>
      <c r="G159" s="154" t="s">
        <v>210</v>
      </c>
      <c r="H159" s="155">
        <v>1</v>
      </c>
      <c r="I159" s="156"/>
      <c r="J159" s="157">
        <f>ROUND(I159*H159,2)</f>
        <v>0</v>
      </c>
      <c r="K159" s="158"/>
      <c r="L159" s="34"/>
      <c r="M159" s="159" t="s">
        <v>1</v>
      </c>
      <c r="N159" s="160" t="s">
        <v>41</v>
      </c>
      <c r="O159" s="59"/>
      <c r="P159" s="161">
        <f>O159*H159</f>
        <v>0</v>
      </c>
      <c r="Q159" s="161">
        <v>0.00328</v>
      </c>
      <c r="R159" s="161">
        <f>Q159*H159</f>
        <v>0.00328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237</v>
      </c>
      <c r="AT159" s="163" t="s">
        <v>161</v>
      </c>
      <c r="AU159" s="163" t="s">
        <v>85</v>
      </c>
      <c r="AY159" s="18" t="s">
        <v>159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18" t="s">
        <v>83</v>
      </c>
      <c r="BK159" s="164">
        <f>ROUND(I159*H159,2)</f>
        <v>0</v>
      </c>
      <c r="BL159" s="18" t="s">
        <v>237</v>
      </c>
      <c r="BM159" s="163" t="s">
        <v>3250</v>
      </c>
    </row>
    <row r="160" spans="1:65" s="2" customFormat="1" ht="24.2" customHeight="1">
      <c r="A160" s="33"/>
      <c r="B160" s="150"/>
      <c r="C160" s="151" t="s">
        <v>8</v>
      </c>
      <c r="D160" s="151" t="s">
        <v>161</v>
      </c>
      <c r="E160" s="152" t="s">
        <v>3251</v>
      </c>
      <c r="F160" s="153" t="s">
        <v>3252</v>
      </c>
      <c r="G160" s="154" t="s">
        <v>2506</v>
      </c>
      <c r="H160" s="218"/>
      <c r="I160" s="156"/>
      <c r="J160" s="157">
        <f>ROUND(I160*H160,2)</f>
        <v>0</v>
      </c>
      <c r="K160" s="158"/>
      <c r="L160" s="34"/>
      <c r="M160" s="159" t="s">
        <v>1</v>
      </c>
      <c r="N160" s="160" t="s">
        <v>41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237</v>
      </c>
      <c r="AT160" s="163" t="s">
        <v>161</v>
      </c>
      <c r="AU160" s="163" t="s">
        <v>85</v>
      </c>
      <c r="AY160" s="18" t="s">
        <v>159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8" t="s">
        <v>83</v>
      </c>
      <c r="BK160" s="164">
        <f>ROUND(I160*H160,2)</f>
        <v>0</v>
      </c>
      <c r="BL160" s="18" t="s">
        <v>237</v>
      </c>
      <c r="BM160" s="163" t="s">
        <v>3253</v>
      </c>
    </row>
    <row r="161" spans="2:63" s="12" customFormat="1" ht="22.9" customHeight="1">
      <c r="B161" s="137"/>
      <c r="D161" s="138" t="s">
        <v>75</v>
      </c>
      <c r="E161" s="148" t="s">
        <v>3254</v>
      </c>
      <c r="F161" s="148" t="s">
        <v>3255</v>
      </c>
      <c r="I161" s="140"/>
      <c r="J161" s="149">
        <f>BK161</f>
        <v>0</v>
      </c>
      <c r="L161" s="137"/>
      <c r="M161" s="142"/>
      <c r="N161" s="143"/>
      <c r="O161" s="143"/>
      <c r="P161" s="144">
        <f>SUM(P162:P176)</f>
        <v>0</v>
      </c>
      <c r="Q161" s="143"/>
      <c r="R161" s="144">
        <f>SUM(R162:R176)</f>
        <v>0.9488500000000001</v>
      </c>
      <c r="S161" s="143"/>
      <c r="T161" s="145">
        <f>SUM(T162:T176)</f>
        <v>0.222</v>
      </c>
      <c r="AR161" s="138" t="s">
        <v>85</v>
      </c>
      <c r="AT161" s="146" t="s">
        <v>75</v>
      </c>
      <c r="AU161" s="146" t="s">
        <v>83</v>
      </c>
      <c r="AY161" s="138" t="s">
        <v>159</v>
      </c>
      <c r="BK161" s="147">
        <f>SUM(BK162:BK176)</f>
        <v>0</v>
      </c>
    </row>
    <row r="162" spans="1:65" s="2" customFormat="1" ht="21.75" customHeight="1">
      <c r="A162" s="33"/>
      <c r="B162" s="150"/>
      <c r="C162" s="151" t="s">
        <v>237</v>
      </c>
      <c r="D162" s="151" t="s">
        <v>161</v>
      </c>
      <c r="E162" s="152" t="s">
        <v>3256</v>
      </c>
      <c r="F162" s="153" t="s">
        <v>3257</v>
      </c>
      <c r="G162" s="154" t="s">
        <v>190</v>
      </c>
      <c r="H162" s="155">
        <v>30</v>
      </c>
      <c r="I162" s="156"/>
      <c r="J162" s="157">
        <f>ROUND(I162*H162,2)</f>
        <v>0</v>
      </c>
      <c r="K162" s="158"/>
      <c r="L162" s="34"/>
      <c r="M162" s="159" t="s">
        <v>1</v>
      </c>
      <c r="N162" s="160" t="s">
        <v>41</v>
      </c>
      <c r="O162" s="59"/>
      <c r="P162" s="161">
        <f>O162*H162</f>
        <v>0</v>
      </c>
      <c r="Q162" s="161">
        <v>2E-05</v>
      </c>
      <c r="R162" s="161">
        <f>Q162*H162</f>
        <v>0.0006000000000000001</v>
      </c>
      <c r="S162" s="161">
        <v>0.001</v>
      </c>
      <c r="T162" s="162">
        <f>S162*H162</f>
        <v>0.03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237</v>
      </c>
      <c r="AT162" s="163" t="s">
        <v>161</v>
      </c>
      <c r="AU162" s="163" t="s">
        <v>85</v>
      </c>
      <c r="AY162" s="18" t="s">
        <v>159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8" t="s">
        <v>83</v>
      </c>
      <c r="BK162" s="164">
        <f>ROUND(I162*H162,2)</f>
        <v>0</v>
      </c>
      <c r="BL162" s="18" t="s">
        <v>237</v>
      </c>
      <c r="BM162" s="163" t="s">
        <v>3258</v>
      </c>
    </row>
    <row r="163" spans="1:65" s="2" customFormat="1" ht="24.2" customHeight="1">
      <c r="A163" s="33"/>
      <c r="B163" s="150"/>
      <c r="C163" s="151" t="s">
        <v>242</v>
      </c>
      <c r="D163" s="151" t="s">
        <v>161</v>
      </c>
      <c r="E163" s="152" t="s">
        <v>3259</v>
      </c>
      <c r="F163" s="153" t="s">
        <v>3260</v>
      </c>
      <c r="G163" s="154" t="s">
        <v>190</v>
      </c>
      <c r="H163" s="155">
        <v>60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2E-05</v>
      </c>
      <c r="R163" s="161">
        <f>Q163*H163</f>
        <v>0.0012000000000000001</v>
      </c>
      <c r="S163" s="161">
        <v>0.0032</v>
      </c>
      <c r="T163" s="162">
        <f>S163*H163</f>
        <v>0.192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237</v>
      </c>
      <c r="AT163" s="163" t="s">
        <v>161</v>
      </c>
      <c r="AU163" s="163" t="s">
        <v>85</v>
      </c>
      <c r="AY163" s="18" t="s">
        <v>159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83</v>
      </c>
      <c r="BK163" s="164">
        <f>ROUND(I163*H163,2)</f>
        <v>0</v>
      </c>
      <c r="BL163" s="18" t="s">
        <v>237</v>
      </c>
      <c r="BM163" s="163" t="s">
        <v>3261</v>
      </c>
    </row>
    <row r="164" spans="2:51" s="13" customFormat="1" ht="11.25">
      <c r="B164" s="165"/>
      <c r="D164" s="166" t="s">
        <v>167</v>
      </c>
      <c r="E164" s="167" t="s">
        <v>1</v>
      </c>
      <c r="F164" s="168" t="s">
        <v>3262</v>
      </c>
      <c r="H164" s="169">
        <v>60</v>
      </c>
      <c r="I164" s="170"/>
      <c r="L164" s="165"/>
      <c r="M164" s="171"/>
      <c r="N164" s="172"/>
      <c r="O164" s="172"/>
      <c r="P164" s="172"/>
      <c r="Q164" s="172"/>
      <c r="R164" s="172"/>
      <c r="S164" s="172"/>
      <c r="T164" s="173"/>
      <c r="AT164" s="167" t="s">
        <v>167</v>
      </c>
      <c r="AU164" s="167" t="s">
        <v>85</v>
      </c>
      <c r="AV164" s="13" t="s">
        <v>85</v>
      </c>
      <c r="AW164" s="13" t="s">
        <v>32</v>
      </c>
      <c r="AX164" s="13" t="s">
        <v>83</v>
      </c>
      <c r="AY164" s="167" t="s">
        <v>159</v>
      </c>
    </row>
    <row r="165" spans="1:65" s="2" customFormat="1" ht="24.2" customHeight="1">
      <c r="A165" s="33"/>
      <c r="B165" s="150"/>
      <c r="C165" s="151" t="s">
        <v>247</v>
      </c>
      <c r="D165" s="151" t="s">
        <v>161</v>
      </c>
      <c r="E165" s="152" t="s">
        <v>3263</v>
      </c>
      <c r="F165" s="153" t="s">
        <v>3264</v>
      </c>
      <c r="G165" s="154" t="s">
        <v>190</v>
      </c>
      <c r="H165" s="155">
        <v>525</v>
      </c>
      <c r="I165" s="156"/>
      <c r="J165" s="157">
        <f aca="true" t="shared" si="0" ref="J165:J171"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 aca="true" t="shared" si="1" ref="P165:P171">O165*H165</f>
        <v>0</v>
      </c>
      <c r="Q165" s="161">
        <v>0.00047</v>
      </c>
      <c r="R165" s="161">
        <f aca="true" t="shared" si="2" ref="R165:R171">Q165*H165</f>
        <v>0.24675</v>
      </c>
      <c r="S165" s="161">
        <v>0</v>
      </c>
      <c r="T165" s="162">
        <f aca="true" t="shared" si="3" ref="T165:T171"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237</v>
      </c>
      <c r="AT165" s="163" t="s">
        <v>161</v>
      </c>
      <c r="AU165" s="163" t="s">
        <v>85</v>
      </c>
      <c r="AY165" s="18" t="s">
        <v>159</v>
      </c>
      <c r="BE165" s="164">
        <f aca="true" t="shared" si="4" ref="BE165:BE171">IF(N165="základní",J165,0)</f>
        <v>0</v>
      </c>
      <c r="BF165" s="164">
        <f aca="true" t="shared" si="5" ref="BF165:BF171">IF(N165="snížená",J165,0)</f>
        <v>0</v>
      </c>
      <c r="BG165" s="164">
        <f aca="true" t="shared" si="6" ref="BG165:BG171">IF(N165="zákl. přenesená",J165,0)</f>
        <v>0</v>
      </c>
      <c r="BH165" s="164">
        <f aca="true" t="shared" si="7" ref="BH165:BH171">IF(N165="sníž. přenesená",J165,0)</f>
        <v>0</v>
      </c>
      <c r="BI165" s="164">
        <f aca="true" t="shared" si="8" ref="BI165:BI171">IF(N165="nulová",J165,0)</f>
        <v>0</v>
      </c>
      <c r="BJ165" s="18" t="s">
        <v>83</v>
      </c>
      <c r="BK165" s="164">
        <f aca="true" t="shared" si="9" ref="BK165:BK171">ROUND(I165*H165,2)</f>
        <v>0</v>
      </c>
      <c r="BL165" s="18" t="s">
        <v>237</v>
      </c>
      <c r="BM165" s="163" t="s">
        <v>3265</v>
      </c>
    </row>
    <row r="166" spans="1:65" s="2" customFormat="1" ht="24.2" customHeight="1">
      <c r="A166" s="33"/>
      <c r="B166" s="150"/>
      <c r="C166" s="151" t="s">
        <v>252</v>
      </c>
      <c r="D166" s="151" t="s">
        <v>161</v>
      </c>
      <c r="E166" s="152" t="s">
        <v>3266</v>
      </c>
      <c r="F166" s="153" t="s">
        <v>3267</v>
      </c>
      <c r="G166" s="154" t="s">
        <v>190</v>
      </c>
      <c r="H166" s="155">
        <v>40</v>
      </c>
      <c r="I166" s="156"/>
      <c r="J166" s="157">
        <f t="shared" si="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1"/>
        <v>0</v>
      </c>
      <c r="Q166" s="161">
        <v>0.00058</v>
      </c>
      <c r="R166" s="161">
        <f t="shared" si="2"/>
        <v>0.0232</v>
      </c>
      <c r="S166" s="161">
        <v>0</v>
      </c>
      <c r="T166" s="162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237</v>
      </c>
      <c r="AT166" s="163" t="s">
        <v>161</v>
      </c>
      <c r="AU166" s="163" t="s">
        <v>85</v>
      </c>
      <c r="AY166" s="18" t="s">
        <v>159</v>
      </c>
      <c r="BE166" s="164">
        <f t="shared" si="4"/>
        <v>0</v>
      </c>
      <c r="BF166" s="164">
        <f t="shared" si="5"/>
        <v>0</v>
      </c>
      <c r="BG166" s="164">
        <f t="shared" si="6"/>
        <v>0</v>
      </c>
      <c r="BH166" s="164">
        <f t="shared" si="7"/>
        <v>0</v>
      </c>
      <c r="BI166" s="164">
        <f t="shared" si="8"/>
        <v>0</v>
      </c>
      <c r="BJ166" s="18" t="s">
        <v>83</v>
      </c>
      <c r="BK166" s="164">
        <f t="shared" si="9"/>
        <v>0</v>
      </c>
      <c r="BL166" s="18" t="s">
        <v>237</v>
      </c>
      <c r="BM166" s="163" t="s">
        <v>3268</v>
      </c>
    </row>
    <row r="167" spans="1:65" s="2" customFormat="1" ht="24.2" customHeight="1">
      <c r="A167" s="33"/>
      <c r="B167" s="150"/>
      <c r="C167" s="151" t="s">
        <v>258</v>
      </c>
      <c r="D167" s="151" t="s">
        <v>161</v>
      </c>
      <c r="E167" s="152" t="s">
        <v>3269</v>
      </c>
      <c r="F167" s="153" t="s">
        <v>3270</v>
      </c>
      <c r="G167" s="154" t="s">
        <v>190</v>
      </c>
      <c r="H167" s="155">
        <v>270</v>
      </c>
      <c r="I167" s="156"/>
      <c r="J167" s="157">
        <f t="shared" si="0"/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si="1"/>
        <v>0</v>
      </c>
      <c r="Q167" s="161">
        <v>0.00073</v>
      </c>
      <c r="R167" s="161">
        <f t="shared" si="2"/>
        <v>0.1971</v>
      </c>
      <c r="S167" s="161">
        <v>0</v>
      </c>
      <c r="T167" s="162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237</v>
      </c>
      <c r="AT167" s="163" t="s">
        <v>161</v>
      </c>
      <c r="AU167" s="163" t="s">
        <v>85</v>
      </c>
      <c r="AY167" s="18" t="s">
        <v>159</v>
      </c>
      <c r="BE167" s="164">
        <f t="shared" si="4"/>
        <v>0</v>
      </c>
      <c r="BF167" s="164">
        <f t="shared" si="5"/>
        <v>0</v>
      </c>
      <c r="BG167" s="164">
        <f t="shared" si="6"/>
        <v>0</v>
      </c>
      <c r="BH167" s="164">
        <f t="shared" si="7"/>
        <v>0</v>
      </c>
      <c r="BI167" s="164">
        <f t="shared" si="8"/>
        <v>0</v>
      </c>
      <c r="BJ167" s="18" t="s">
        <v>83</v>
      </c>
      <c r="BK167" s="164">
        <f t="shared" si="9"/>
        <v>0</v>
      </c>
      <c r="BL167" s="18" t="s">
        <v>237</v>
      </c>
      <c r="BM167" s="163" t="s">
        <v>3271</v>
      </c>
    </row>
    <row r="168" spans="1:65" s="2" customFormat="1" ht="24.2" customHeight="1">
      <c r="A168" s="33"/>
      <c r="B168" s="150"/>
      <c r="C168" s="151" t="s">
        <v>7</v>
      </c>
      <c r="D168" s="151" t="s">
        <v>161</v>
      </c>
      <c r="E168" s="152" t="s">
        <v>3272</v>
      </c>
      <c r="F168" s="153" t="s">
        <v>3273</v>
      </c>
      <c r="G168" s="154" t="s">
        <v>190</v>
      </c>
      <c r="H168" s="155">
        <v>95</v>
      </c>
      <c r="I168" s="156"/>
      <c r="J168" s="157">
        <f t="shared" si="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1"/>
        <v>0</v>
      </c>
      <c r="Q168" s="161">
        <v>0.00127</v>
      </c>
      <c r="R168" s="161">
        <f t="shared" si="2"/>
        <v>0.12065000000000001</v>
      </c>
      <c r="S168" s="161">
        <v>0</v>
      </c>
      <c r="T168" s="162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237</v>
      </c>
      <c r="AT168" s="163" t="s">
        <v>161</v>
      </c>
      <c r="AU168" s="163" t="s">
        <v>85</v>
      </c>
      <c r="AY168" s="18" t="s">
        <v>159</v>
      </c>
      <c r="BE168" s="164">
        <f t="shared" si="4"/>
        <v>0</v>
      </c>
      <c r="BF168" s="164">
        <f t="shared" si="5"/>
        <v>0</v>
      </c>
      <c r="BG168" s="164">
        <f t="shared" si="6"/>
        <v>0</v>
      </c>
      <c r="BH168" s="164">
        <f t="shared" si="7"/>
        <v>0</v>
      </c>
      <c r="BI168" s="164">
        <f t="shared" si="8"/>
        <v>0</v>
      </c>
      <c r="BJ168" s="18" t="s">
        <v>83</v>
      </c>
      <c r="BK168" s="164">
        <f t="shared" si="9"/>
        <v>0</v>
      </c>
      <c r="BL168" s="18" t="s">
        <v>237</v>
      </c>
      <c r="BM168" s="163" t="s">
        <v>3274</v>
      </c>
    </row>
    <row r="169" spans="1:65" s="2" customFormat="1" ht="24.2" customHeight="1">
      <c r="A169" s="33"/>
      <c r="B169" s="150"/>
      <c r="C169" s="151" t="s">
        <v>272</v>
      </c>
      <c r="D169" s="151" t="s">
        <v>161</v>
      </c>
      <c r="E169" s="152" t="s">
        <v>3275</v>
      </c>
      <c r="F169" s="153" t="s">
        <v>3276</v>
      </c>
      <c r="G169" s="154" t="s">
        <v>190</v>
      </c>
      <c r="H169" s="155">
        <v>175</v>
      </c>
      <c r="I169" s="156"/>
      <c r="J169" s="157">
        <f t="shared" si="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1"/>
        <v>0</v>
      </c>
      <c r="Q169" s="161">
        <v>0.00159</v>
      </c>
      <c r="R169" s="161">
        <f t="shared" si="2"/>
        <v>0.27825</v>
      </c>
      <c r="S169" s="161">
        <v>0</v>
      </c>
      <c r="T169" s="162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237</v>
      </c>
      <c r="AT169" s="163" t="s">
        <v>161</v>
      </c>
      <c r="AU169" s="163" t="s">
        <v>85</v>
      </c>
      <c r="AY169" s="18" t="s">
        <v>159</v>
      </c>
      <c r="BE169" s="164">
        <f t="shared" si="4"/>
        <v>0</v>
      </c>
      <c r="BF169" s="164">
        <f t="shared" si="5"/>
        <v>0</v>
      </c>
      <c r="BG169" s="164">
        <f t="shared" si="6"/>
        <v>0</v>
      </c>
      <c r="BH169" s="164">
        <f t="shared" si="7"/>
        <v>0</v>
      </c>
      <c r="BI169" s="164">
        <f t="shared" si="8"/>
        <v>0</v>
      </c>
      <c r="BJ169" s="18" t="s">
        <v>83</v>
      </c>
      <c r="BK169" s="164">
        <f t="shared" si="9"/>
        <v>0</v>
      </c>
      <c r="BL169" s="18" t="s">
        <v>237</v>
      </c>
      <c r="BM169" s="163" t="s">
        <v>3277</v>
      </c>
    </row>
    <row r="170" spans="1:65" s="2" customFormat="1" ht="24.2" customHeight="1">
      <c r="A170" s="33"/>
      <c r="B170" s="150"/>
      <c r="C170" s="151" t="s">
        <v>279</v>
      </c>
      <c r="D170" s="151" t="s">
        <v>161</v>
      </c>
      <c r="E170" s="152" t="s">
        <v>3278</v>
      </c>
      <c r="F170" s="153" t="s">
        <v>3279</v>
      </c>
      <c r="G170" s="154" t="s">
        <v>190</v>
      </c>
      <c r="H170" s="155">
        <v>10</v>
      </c>
      <c r="I170" s="156"/>
      <c r="J170" s="157">
        <f t="shared" si="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1"/>
        <v>0</v>
      </c>
      <c r="Q170" s="161">
        <v>0.00199</v>
      </c>
      <c r="R170" s="161">
        <f t="shared" si="2"/>
        <v>0.0199</v>
      </c>
      <c r="S170" s="161">
        <v>0</v>
      </c>
      <c r="T170" s="162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237</v>
      </c>
      <c r="AT170" s="163" t="s">
        <v>161</v>
      </c>
      <c r="AU170" s="163" t="s">
        <v>85</v>
      </c>
      <c r="AY170" s="18" t="s">
        <v>159</v>
      </c>
      <c r="BE170" s="164">
        <f t="shared" si="4"/>
        <v>0</v>
      </c>
      <c r="BF170" s="164">
        <f t="shared" si="5"/>
        <v>0</v>
      </c>
      <c r="BG170" s="164">
        <f t="shared" si="6"/>
        <v>0</v>
      </c>
      <c r="BH170" s="164">
        <f t="shared" si="7"/>
        <v>0</v>
      </c>
      <c r="BI170" s="164">
        <f t="shared" si="8"/>
        <v>0</v>
      </c>
      <c r="BJ170" s="18" t="s">
        <v>83</v>
      </c>
      <c r="BK170" s="164">
        <f t="shared" si="9"/>
        <v>0</v>
      </c>
      <c r="BL170" s="18" t="s">
        <v>237</v>
      </c>
      <c r="BM170" s="163" t="s">
        <v>3280</v>
      </c>
    </row>
    <row r="171" spans="1:65" s="2" customFormat="1" ht="16.5" customHeight="1">
      <c r="A171" s="33"/>
      <c r="B171" s="150"/>
      <c r="C171" s="151" t="s">
        <v>284</v>
      </c>
      <c r="D171" s="151" t="s">
        <v>161</v>
      </c>
      <c r="E171" s="152" t="s">
        <v>3281</v>
      </c>
      <c r="F171" s="153" t="s">
        <v>3282</v>
      </c>
      <c r="G171" s="154" t="s">
        <v>190</v>
      </c>
      <c r="H171" s="155">
        <v>1105</v>
      </c>
      <c r="I171" s="156"/>
      <c r="J171" s="157">
        <f t="shared" si="0"/>
        <v>0</v>
      </c>
      <c r="K171" s="158"/>
      <c r="L171" s="34"/>
      <c r="M171" s="159" t="s">
        <v>1</v>
      </c>
      <c r="N171" s="160" t="s">
        <v>41</v>
      </c>
      <c r="O171" s="59"/>
      <c r="P171" s="161">
        <f t="shared" si="1"/>
        <v>0</v>
      </c>
      <c r="Q171" s="161">
        <v>0</v>
      </c>
      <c r="R171" s="161">
        <f t="shared" si="2"/>
        <v>0</v>
      </c>
      <c r="S171" s="161">
        <v>0</v>
      </c>
      <c r="T171" s="162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237</v>
      </c>
      <c r="AT171" s="163" t="s">
        <v>161</v>
      </c>
      <c r="AU171" s="163" t="s">
        <v>85</v>
      </c>
      <c r="AY171" s="18" t="s">
        <v>159</v>
      </c>
      <c r="BE171" s="164">
        <f t="shared" si="4"/>
        <v>0</v>
      </c>
      <c r="BF171" s="164">
        <f t="shared" si="5"/>
        <v>0</v>
      </c>
      <c r="BG171" s="164">
        <f t="shared" si="6"/>
        <v>0</v>
      </c>
      <c r="BH171" s="164">
        <f t="shared" si="7"/>
        <v>0</v>
      </c>
      <c r="BI171" s="164">
        <f t="shared" si="8"/>
        <v>0</v>
      </c>
      <c r="BJ171" s="18" t="s">
        <v>83</v>
      </c>
      <c r="BK171" s="164">
        <f t="shared" si="9"/>
        <v>0</v>
      </c>
      <c r="BL171" s="18" t="s">
        <v>237</v>
      </c>
      <c r="BM171" s="163" t="s">
        <v>3283</v>
      </c>
    </row>
    <row r="172" spans="2:51" s="13" customFormat="1" ht="11.25">
      <c r="B172" s="165"/>
      <c r="D172" s="166" t="s">
        <v>167</v>
      </c>
      <c r="E172" s="167" t="s">
        <v>1</v>
      </c>
      <c r="F172" s="168" t="s">
        <v>3284</v>
      </c>
      <c r="H172" s="169">
        <v>1105</v>
      </c>
      <c r="I172" s="170"/>
      <c r="L172" s="165"/>
      <c r="M172" s="171"/>
      <c r="N172" s="172"/>
      <c r="O172" s="172"/>
      <c r="P172" s="172"/>
      <c r="Q172" s="172"/>
      <c r="R172" s="172"/>
      <c r="S172" s="172"/>
      <c r="T172" s="173"/>
      <c r="AT172" s="167" t="s">
        <v>167</v>
      </c>
      <c r="AU172" s="167" t="s">
        <v>85</v>
      </c>
      <c r="AV172" s="13" t="s">
        <v>85</v>
      </c>
      <c r="AW172" s="13" t="s">
        <v>32</v>
      </c>
      <c r="AX172" s="13" t="s">
        <v>83</v>
      </c>
      <c r="AY172" s="167" t="s">
        <v>159</v>
      </c>
    </row>
    <row r="173" spans="1:65" s="2" customFormat="1" ht="24.2" customHeight="1">
      <c r="A173" s="33"/>
      <c r="B173" s="150"/>
      <c r="C173" s="151" t="s">
        <v>290</v>
      </c>
      <c r="D173" s="151" t="s">
        <v>161</v>
      </c>
      <c r="E173" s="152" t="s">
        <v>3285</v>
      </c>
      <c r="F173" s="153" t="s">
        <v>3286</v>
      </c>
      <c r="G173" s="154" t="s">
        <v>190</v>
      </c>
      <c r="H173" s="155">
        <v>10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237</v>
      </c>
      <c r="AT173" s="163" t="s">
        <v>161</v>
      </c>
      <c r="AU173" s="163" t="s">
        <v>85</v>
      </c>
      <c r="AY173" s="18" t="s">
        <v>159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8" t="s">
        <v>83</v>
      </c>
      <c r="BK173" s="164">
        <f>ROUND(I173*H173,2)</f>
        <v>0</v>
      </c>
      <c r="BL173" s="18" t="s">
        <v>237</v>
      </c>
      <c r="BM173" s="163" t="s">
        <v>3287</v>
      </c>
    </row>
    <row r="174" spans="1:65" s="2" customFormat="1" ht="33" customHeight="1">
      <c r="A174" s="33"/>
      <c r="B174" s="150"/>
      <c r="C174" s="151" t="s">
        <v>296</v>
      </c>
      <c r="D174" s="151" t="s">
        <v>161</v>
      </c>
      <c r="E174" s="152" t="s">
        <v>3288</v>
      </c>
      <c r="F174" s="153" t="s">
        <v>3289</v>
      </c>
      <c r="G174" s="154" t="s">
        <v>190</v>
      </c>
      <c r="H174" s="155">
        <v>510</v>
      </c>
      <c r="I174" s="156"/>
      <c r="J174" s="157">
        <f>ROUND(I174*H174,2)</f>
        <v>0</v>
      </c>
      <c r="K174" s="158"/>
      <c r="L174" s="34"/>
      <c r="M174" s="159" t="s">
        <v>1</v>
      </c>
      <c r="N174" s="160" t="s">
        <v>41</v>
      </c>
      <c r="O174" s="59"/>
      <c r="P174" s="161">
        <f>O174*H174</f>
        <v>0</v>
      </c>
      <c r="Q174" s="161">
        <v>0.00012</v>
      </c>
      <c r="R174" s="161">
        <f>Q174*H174</f>
        <v>0.061200000000000004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237</v>
      </c>
      <c r="AT174" s="163" t="s">
        <v>161</v>
      </c>
      <c r="AU174" s="163" t="s">
        <v>85</v>
      </c>
      <c r="AY174" s="18" t="s">
        <v>159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18" t="s">
        <v>83</v>
      </c>
      <c r="BK174" s="164">
        <f>ROUND(I174*H174,2)</f>
        <v>0</v>
      </c>
      <c r="BL174" s="18" t="s">
        <v>237</v>
      </c>
      <c r="BM174" s="163" t="s">
        <v>3290</v>
      </c>
    </row>
    <row r="175" spans="2:51" s="13" customFormat="1" ht="11.25">
      <c r="B175" s="165"/>
      <c r="D175" s="166" t="s">
        <v>167</v>
      </c>
      <c r="E175" s="167" t="s">
        <v>1</v>
      </c>
      <c r="F175" s="168" t="s">
        <v>3291</v>
      </c>
      <c r="H175" s="169">
        <v>510</v>
      </c>
      <c r="I175" s="170"/>
      <c r="L175" s="165"/>
      <c r="M175" s="171"/>
      <c r="N175" s="172"/>
      <c r="O175" s="172"/>
      <c r="P175" s="172"/>
      <c r="Q175" s="172"/>
      <c r="R175" s="172"/>
      <c r="S175" s="172"/>
      <c r="T175" s="173"/>
      <c r="AT175" s="167" t="s">
        <v>167</v>
      </c>
      <c r="AU175" s="167" t="s">
        <v>85</v>
      </c>
      <c r="AV175" s="13" t="s">
        <v>85</v>
      </c>
      <c r="AW175" s="13" t="s">
        <v>32</v>
      </c>
      <c r="AX175" s="13" t="s">
        <v>83</v>
      </c>
      <c r="AY175" s="167" t="s">
        <v>159</v>
      </c>
    </row>
    <row r="176" spans="1:65" s="2" customFormat="1" ht="24.2" customHeight="1">
      <c r="A176" s="33"/>
      <c r="B176" s="150"/>
      <c r="C176" s="151" t="s">
        <v>302</v>
      </c>
      <c r="D176" s="151" t="s">
        <v>161</v>
      </c>
      <c r="E176" s="152" t="s">
        <v>3292</v>
      </c>
      <c r="F176" s="153" t="s">
        <v>3293</v>
      </c>
      <c r="G176" s="154" t="s">
        <v>2506</v>
      </c>
      <c r="H176" s="218"/>
      <c r="I176" s="156"/>
      <c r="J176" s="157">
        <f>ROUND(I176*H176,2)</f>
        <v>0</v>
      </c>
      <c r="K176" s="158"/>
      <c r="L176" s="34"/>
      <c r="M176" s="159" t="s">
        <v>1</v>
      </c>
      <c r="N176" s="160" t="s">
        <v>41</v>
      </c>
      <c r="O176" s="59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237</v>
      </c>
      <c r="AT176" s="163" t="s">
        <v>161</v>
      </c>
      <c r="AU176" s="163" t="s">
        <v>85</v>
      </c>
      <c r="AY176" s="18" t="s">
        <v>159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18" t="s">
        <v>83</v>
      </c>
      <c r="BK176" s="164">
        <f>ROUND(I176*H176,2)</f>
        <v>0</v>
      </c>
      <c r="BL176" s="18" t="s">
        <v>237</v>
      </c>
      <c r="BM176" s="163" t="s">
        <v>3294</v>
      </c>
    </row>
    <row r="177" spans="2:63" s="12" customFormat="1" ht="22.9" customHeight="1">
      <c r="B177" s="137"/>
      <c r="D177" s="138" t="s">
        <v>75</v>
      </c>
      <c r="E177" s="148" t="s">
        <v>3295</v>
      </c>
      <c r="F177" s="148" t="s">
        <v>3296</v>
      </c>
      <c r="I177" s="140"/>
      <c r="J177" s="149">
        <f>BK177</f>
        <v>0</v>
      </c>
      <c r="L177" s="137"/>
      <c r="M177" s="142"/>
      <c r="N177" s="143"/>
      <c r="O177" s="143"/>
      <c r="P177" s="144">
        <f>SUM(P178:P191)</f>
        <v>0</v>
      </c>
      <c r="Q177" s="143"/>
      <c r="R177" s="144">
        <f>SUM(R178:R191)</f>
        <v>0.07848</v>
      </c>
      <c r="S177" s="143"/>
      <c r="T177" s="145">
        <f>SUM(T178:T191)</f>
        <v>0.01644</v>
      </c>
      <c r="AR177" s="138" t="s">
        <v>85</v>
      </c>
      <c r="AT177" s="146" t="s">
        <v>75</v>
      </c>
      <c r="AU177" s="146" t="s">
        <v>83</v>
      </c>
      <c r="AY177" s="138" t="s">
        <v>159</v>
      </c>
      <c r="BK177" s="147">
        <f>SUM(BK178:BK191)</f>
        <v>0</v>
      </c>
    </row>
    <row r="178" spans="1:65" s="2" customFormat="1" ht="24.2" customHeight="1">
      <c r="A178" s="33"/>
      <c r="B178" s="150"/>
      <c r="C178" s="151" t="s">
        <v>308</v>
      </c>
      <c r="D178" s="151" t="s">
        <v>161</v>
      </c>
      <c r="E178" s="152" t="s">
        <v>3297</v>
      </c>
      <c r="F178" s="153" t="s">
        <v>3298</v>
      </c>
      <c r="G178" s="154" t="s">
        <v>210</v>
      </c>
      <c r="H178" s="155">
        <v>2</v>
      </c>
      <c r="I178" s="156"/>
      <c r="J178" s="157">
        <f aca="true" t="shared" si="10" ref="J178:J191">ROUND(I178*H178,2)</f>
        <v>0</v>
      </c>
      <c r="K178" s="158"/>
      <c r="L178" s="34"/>
      <c r="M178" s="159" t="s">
        <v>1</v>
      </c>
      <c r="N178" s="160" t="s">
        <v>41</v>
      </c>
      <c r="O178" s="59"/>
      <c r="P178" s="161">
        <f aca="true" t="shared" si="11" ref="P178:P191">O178*H178</f>
        <v>0</v>
      </c>
      <c r="Q178" s="161">
        <v>0.00324</v>
      </c>
      <c r="R178" s="161">
        <f aca="true" t="shared" si="12" ref="R178:R191">Q178*H178</f>
        <v>0.00648</v>
      </c>
      <c r="S178" s="161">
        <v>0</v>
      </c>
      <c r="T178" s="162">
        <f aca="true" t="shared" si="13" ref="T178:T191"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237</v>
      </c>
      <c r="AT178" s="163" t="s">
        <v>161</v>
      </c>
      <c r="AU178" s="163" t="s">
        <v>85</v>
      </c>
      <c r="AY178" s="18" t="s">
        <v>159</v>
      </c>
      <c r="BE178" s="164">
        <f aca="true" t="shared" si="14" ref="BE178:BE191">IF(N178="základní",J178,0)</f>
        <v>0</v>
      </c>
      <c r="BF178" s="164">
        <f aca="true" t="shared" si="15" ref="BF178:BF191">IF(N178="snížená",J178,0)</f>
        <v>0</v>
      </c>
      <c r="BG178" s="164">
        <f aca="true" t="shared" si="16" ref="BG178:BG191">IF(N178="zákl. přenesená",J178,0)</f>
        <v>0</v>
      </c>
      <c r="BH178" s="164">
        <f aca="true" t="shared" si="17" ref="BH178:BH191">IF(N178="sníž. přenesená",J178,0)</f>
        <v>0</v>
      </c>
      <c r="BI178" s="164">
        <f aca="true" t="shared" si="18" ref="BI178:BI191">IF(N178="nulová",J178,0)</f>
        <v>0</v>
      </c>
      <c r="BJ178" s="18" t="s">
        <v>83</v>
      </c>
      <c r="BK178" s="164">
        <f aca="true" t="shared" si="19" ref="BK178:BK191">ROUND(I178*H178,2)</f>
        <v>0</v>
      </c>
      <c r="BL178" s="18" t="s">
        <v>237</v>
      </c>
      <c r="BM178" s="163" t="s">
        <v>3299</v>
      </c>
    </row>
    <row r="179" spans="1:65" s="2" customFormat="1" ht="24.2" customHeight="1">
      <c r="A179" s="33"/>
      <c r="B179" s="150"/>
      <c r="C179" s="191" t="s">
        <v>313</v>
      </c>
      <c r="D179" s="191" t="s">
        <v>581</v>
      </c>
      <c r="E179" s="192" t="s">
        <v>3300</v>
      </c>
      <c r="F179" s="193" t="s">
        <v>3301</v>
      </c>
      <c r="G179" s="194" t="s">
        <v>325</v>
      </c>
      <c r="H179" s="195">
        <v>2</v>
      </c>
      <c r="I179" s="196"/>
      <c r="J179" s="197">
        <f t="shared" si="10"/>
        <v>0</v>
      </c>
      <c r="K179" s="198"/>
      <c r="L179" s="199"/>
      <c r="M179" s="200" t="s">
        <v>1</v>
      </c>
      <c r="N179" s="201" t="s">
        <v>41</v>
      </c>
      <c r="O179" s="59"/>
      <c r="P179" s="161">
        <f t="shared" si="11"/>
        <v>0</v>
      </c>
      <c r="Q179" s="161">
        <v>0.0041</v>
      </c>
      <c r="R179" s="161">
        <f t="shared" si="12"/>
        <v>0.0082</v>
      </c>
      <c r="S179" s="161">
        <v>0</v>
      </c>
      <c r="T179" s="162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327</v>
      </c>
      <c r="AT179" s="163" t="s">
        <v>581</v>
      </c>
      <c r="AU179" s="163" t="s">
        <v>85</v>
      </c>
      <c r="AY179" s="18" t="s">
        <v>159</v>
      </c>
      <c r="BE179" s="164">
        <f t="shared" si="14"/>
        <v>0</v>
      </c>
      <c r="BF179" s="164">
        <f t="shared" si="15"/>
        <v>0</v>
      </c>
      <c r="BG179" s="164">
        <f t="shared" si="16"/>
        <v>0</v>
      </c>
      <c r="BH179" s="164">
        <f t="shared" si="17"/>
        <v>0</v>
      </c>
      <c r="BI179" s="164">
        <f t="shared" si="18"/>
        <v>0</v>
      </c>
      <c r="BJ179" s="18" t="s">
        <v>83</v>
      </c>
      <c r="BK179" s="164">
        <f t="shared" si="19"/>
        <v>0</v>
      </c>
      <c r="BL179" s="18" t="s">
        <v>237</v>
      </c>
      <c r="BM179" s="163" t="s">
        <v>3302</v>
      </c>
    </row>
    <row r="180" spans="1:65" s="2" customFormat="1" ht="24.2" customHeight="1">
      <c r="A180" s="33"/>
      <c r="B180" s="150"/>
      <c r="C180" s="151" t="s">
        <v>316</v>
      </c>
      <c r="D180" s="151" t="s">
        <v>161</v>
      </c>
      <c r="E180" s="152" t="s">
        <v>3303</v>
      </c>
      <c r="F180" s="153" t="s">
        <v>3304</v>
      </c>
      <c r="G180" s="154" t="s">
        <v>325</v>
      </c>
      <c r="H180" s="155">
        <v>42</v>
      </c>
      <c r="I180" s="156"/>
      <c r="J180" s="157">
        <f t="shared" si="10"/>
        <v>0</v>
      </c>
      <c r="K180" s="158"/>
      <c r="L180" s="34"/>
      <c r="M180" s="159" t="s">
        <v>1</v>
      </c>
      <c r="N180" s="160" t="s">
        <v>41</v>
      </c>
      <c r="O180" s="59"/>
      <c r="P180" s="161">
        <f t="shared" si="11"/>
        <v>0</v>
      </c>
      <c r="Q180" s="161">
        <v>0.00022</v>
      </c>
      <c r="R180" s="161">
        <f t="shared" si="12"/>
        <v>0.00924</v>
      </c>
      <c r="S180" s="161">
        <v>0</v>
      </c>
      <c r="T180" s="162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237</v>
      </c>
      <c r="AT180" s="163" t="s">
        <v>161</v>
      </c>
      <c r="AU180" s="163" t="s">
        <v>85</v>
      </c>
      <c r="AY180" s="18" t="s">
        <v>159</v>
      </c>
      <c r="BE180" s="164">
        <f t="shared" si="14"/>
        <v>0</v>
      </c>
      <c r="BF180" s="164">
        <f t="shared" si="15"/>
        <v>0</v>
      </c>
      <c r="BG180" s="164">
        <f t="shared" si="16"/>
        <v>0</v>
      </c>
      <c r="BH180" s="164">
        <f t="shared" si="17"/>
        <v>0</v>
      </c>
      <c r="BI180" s="164">
        <f t="shared" si="18"/>
        <v>0</v>
      </c>
      <c r="BJ180" s="18" t="s">
        <v>83</v>
      </c>
      <c r="BK180" s="164">
        <f t="shared" si="19"/>
        <v>0</v>
      </c>
      <c r="BL180" s="18" t="s">
        <v>237</v>
      </c>
      <c r="BM180" s="163" t="s">
        <v>3305</v>
      </c>
    </row>
    <row r="181" spans="1:65" s="2" customFormat="1" ht="24.2" customHeight="1">
      <c r="A181" s="33"/>
      <c r="B181" s="150"/>
      <c r="C181" s="151" t="s">
        <v>322</v>
      </c>
      <c r="D181" s="151" t="s">
        <v>161</v>
      </c>
      <c r="E181" s="152" t="s">
        <v>3306</v>
      </c>
      <c r="F181" s="153" t="s">
        <v>3307</v>
      </c>
      <c r="G181" s="154" t="s">
        <v>325</v>
      </c>
      <c r="H181" s="155">
        <v>14</v>
      </c>
      <c r="I181" s="156"/>
      <c r="J181" s="157">
        <f t="shared" si="10"/>
        <v>0</v>
      </c>
      <c r="K181" s="158"/>
      <c r="L181" s="34"/>
      <c r="M181" s="159" t="s">
        <v>1</v>
      </c>
      <c r="N181" s="160" t="s">
        <v>41</v>
      </c>
      <c r="O181" s="59"/>
      <c r="P181" s="161">
        <f t="shared" si="11"/>
        <v>0</v>
      </c>
      <c r="Q181" s="161">
        <v>0.00023</v>
      </c>
      <c r="R181" s="161">
        <f t="shared" si="12"/>
        <v>0.00322</v>
      </c>
      <c r="S181" s="161">
        <v>0</v>
      </c>
      <c r="T181" s="162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237</v>
      </c>
      <c r="AT181" s="163" t="s">
        <v>161</v>
      </c>
      <c r="AU181" s="163" t="s">
        <v>85</v>
      </c>
      <c r="AY181" s="18" t="s">
        <v>159</v>
      </c>
      <c r="BE181" s="164">
        <f t="shared" si="14"/>
        <v>0</v>
      </c>
      <c r="BF181" s="164">
        <f t="shared" si="15"/>
        <v>0</v>
      </c>
      <c r="BG181" s="164">
        <f t="shared" si="16"/>
        <v>0</v>
      </c>
      <c r="BH181" s="164">
        <f t="shared" si="17"/>
        <v>0</v>
      </c>
      <c r="BI181" s="164">
        <f t="shared" si="18"/>
        <v>0</v>
      </c>
      <c r="BJ181" s="18" t="s">
        <v>83</v>
      </c>
      <c r="BK181" s="164">
        <f t="shared" si="19"/>
        <v>0</v>
      </c>
      <c r="BL181" s="18" t="s">
        <v>237</v>
      </c>
      <c r="BM181" s="163" t="s">
        <v>3308</v>
      </c>
    </row>
    <row r="182" spans="1:65" s="2" customFormat="1" ht="24.2" customHeight="1">
      <c r="A182" s="33"/>
      <c r="B182" s="150"/>
      <c r="C182" s="151" t="s">
        <v>327</v>
      </c>
      <c r="D182" s="151" t="s">
        <v>161</v>
      </c>
      <c r="E182" s="152" t="s">
        <v>3309</v>
      </c>
      <c r="F182" s="153" t="s">
        <v>3310</v>
      </c>
      <c r="G182" s="154" t="s">
        <v>325</v>
      </c>
      <c r="H182" s="155">
        <v>42</v>
      </c>
      <c r="I182" s="156"/>
      <c r="J182" s="157">
        <f t="shared" si="10"/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si="11"/>
        <v>0</v>
      </c>
      <c r="Q182" s="161">
        <v>0.00026</v>
      </c>
      <c r="R182" s="161">
        <f t="shared" si="12"/>
        <v>0.01092</v>
      </c>
      <c r="S182" s="161">
        <v>0</v>
      </c>
      <c r="T182" s="162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237</v>
      </c>
      <c r="AT182" s="163" t="s">
        <v>161</v>
      </c>
      <c r="AU182" s="163" t="s">
        <v>85</v>
      </c>
      <c r="AY182" s="18" t="s">
        <v>159</v>
      </c>
      <c r="BE182" s="164">
        <f t="shared" si="14"/>
        <v>0</v>
      </c>
      <c r="BF182" s="164">
        <f t="shared" si="15"/>
        <v>0</v>
      </c>
      <c r="BG182" s="164">
        <f t="shared" si="16"/>
        <v>0</v>
      </c>
      <c r="BH182" s="164">
        <f t="shared" si="17"/>
        <v>0</v>
      </c>
      <c r="BI182" s="164">
        <f t="shared" si="18"/>
        <v>0</v>
      </c>
      <c r="BJ182" s="18" t="s">
        <v>83</v>
      </c>
      <c r="BK182" s="164">
        <f t="shared" si="19"/>
        <v>0</v>
      </c>
      <c r="BL182" s="18" t="s">
        <v>237</v>
      </c>
      <c r="BM182" s="163" t="s">
        <v>3311</v>
      </c>
    </row>
    <row r="183" spans="1:65" s="2" customFormat="1" ht="24.2" customHeight="1">
      <c r="A183" s="33"/>
      <c r="B183" s="150"/>
      <c r="C183" s="151" t="s">
        <v>332</v>
      </c>
      <c r="D183" s="151" t="s">
        <v>161</v>
      </c>
      <c r="E183" s="152" t="s">
        <v>3312</v>
      </c>
      <c r="F183" s="153" t="s">
        <v>3313</v>
      </c>
      <c r="G183" s="154" t="s">
        <v>325</v>
      </c>
      <c r="H183" s="155">
        <v>42</v>
      </c>
      <c r="I183" s="156"/>
      <c r="J183" s="157">
        <f t="shared" si="10"/>
        <v>0</v>
      </c>
      <c r="K183" s="158"/>
      <c r="L183" s="34"/>
      <c r="M183" s="159" t="s">
        <v>1</v>
      </c>
      <c r="N183" s="160" t="s">
        <v>41</v>
      </c>
      <c r="O183" s="59"/>
      <c r="P183" s="161">
        <f t="shared" si="11"/>
        <v>0</v>
      </c>
      <c r="Q183" s="161">
        <v>0.00014</v>
      </c>
      <c r="R183" s="161">
        <f t="shared" si="12"/>
        <v>0.00588</v>
      </c>
      <c r="S183" s="161">
        <v>0</v>
      </c>
      <c r="T183" s="162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237</v>
      </c>
      <c r="AT183" s="163" t="s">
        <v>161</v>
      </c>
      <c r="AU183" s="163" t="s">
        <v>85</v>
      </c>
      <c r="AY183" s="18" t="s">
        <v>159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18" t="s">
        <v>83</v>
      </c>
      <c r="BK183" s="164">
        <f t="shared" si="19"/>
        <v>0</v>
      </c>
      <c r="BL183" s="18" t="s">
        <v>237</v>
      </c>
      <c r="BM183" s="163" t="s">
        <v>3314</v>
      </c>
    </row>
    <row r="184" spans="1:65" s="2" customFormat="1" ht="24.2" customHeight="1">
      <c r="A184" s="33"/>
      <c r="B184" s="150"/>
      <c r="C184" s="151" t="s">
        <v>336</v>
      </c>
      <c r="D184" s="151" t="s">
        <v>161</v>
      </c>
      <c r="E184" s="152" t="s">
        <v>3315</v>
      </c>
      <c r="F184" s="153" t="s">
        <v>3316</v>
      </c>
      <c r="G184" s="154" t="s">
        <v>325</v>
      </c>
      <c r="H184" s="155">
        <v>42</v>
      </c>
      <c r="I184" s="156"/>
      <c r="J184" s="157">
        <f t="shared" si="1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11"/>
        <v>0</v>
      </c>
      <c r="Q184" s="161">
        <v>0.00024</v>
      </c>
      <c r="R184" s="161">
        <f t="shared" si="12"/>
        <v>0.01008</v>
      </c>
      <c r="S184" s="161">
        <v>0</v>
      </c>
      <c r="T184" s="162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237</v>
      </c>
      <c r="AT184" s="163" t="s">
        <v>161</v>
      </c>
      <c r="AU184" s="163" t="s">
        <v>85</v>
      </c>
      <c r="AY184" s="18" t="s">
        <v>159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18" t="s">
        <v>83</v>
      </c>
      <c r="BK184" s="164">
        <f t="shared" si="19"/>
        <v>0</v>
      </c>
      <c r="BL184" s="18" t="s">
        <v>237</v>
      </c>
      <c r="BM184" s="163" t="s">
        <v>3317</v>
      </c>
    </row>
    <row r="185" spans="1:65" s="2" customFormat="1" ht="24.2" customHeight="1">
      <c r="A185" s="33"/>
      <c r="B185" s="150"/>
      <c r="C185" s="151" t="s">
        <v>341</v>
      </c>
      <c r="D185" s="151" t="s">
        <v>161</v>
      </c>
      <c r="E185" s="152" t="s">
        <v>3318</v>
      </c>
      <c r="F185" s="153" t="s">
        <v>3319</v>
      </c>
      <c r="G185" s="154" t="s">
        <v>325</v>
      </c>
      <c r="H185" s="155">
        <v>54</v>
      </c>
      <c r="I185" s="156"/>
      <c r="J185" s="157">
        <f t="shared" si="1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11"/>
        <v>0</v>
      </c>
      <c r="Q185" s="161">
        <v>0.00018</v>
      </c>
      <c r="R185" s="161">
        <f t="shared" si="12"/>
        <v>0.009720000000000001</v>
      </c>
      <c r="S185" s="161">
        <v>0</v>
      </c>
      <c r="T185" s="162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237</v>
      </c>
      <c r="AT185" s="163" t="s">
        <v>161</v>
      </c>
      <c r="AU185" s="163" t="s">
        <v>85</v>
      </c>
      <c r="AY185" s="18" t="s">
        <v>159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18" t="s">
        <v>83</v>
      </c>
      <c r="BK185" s="164">
        <f t="shared" si="19"/>
        <v>0</v>
      </c>
      <c r="BL185" s="18" t="s">
        <v>237</v>
      </c>
      <c r="BM185" s="163" t="s">
        <v>3320</v>
      </c>
    </row>
    <row r="186" spans="1:65" s="2" customFormat="1" ht="24.2" customHeight="1">
      <c r="A186" s="33"/>
      <c r="B186" s="150"/>
      <c r="C186" s="151" t="s">
        <v>347</v>
      </c>
      <c r="D186" s="151" t="s">
        <v>161</v>
      </c>
      <c r="E186" s="152" t="s">
        <v>3321</v>
      </c>
      <c r="F186" s="153" t="s">
        <v>3322</v>
      </c>
      <c r="G186" s="154" t="s">
        <v>325</v>
      </c>
      <c r="H186" s="155">
        <v>2</v>
      </c>
      <c r="I186" s="156"/>
      <c r="J186" s="157">
        <f t="shared" si="1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11"/>
        <v>0</v>
      </c>
      <c r="Q186" s="161">
        <v>0.00124</v>
      </c>
      <c r="R186" s="161">
        <f t="shared" si="12"/>
        <v>0.00248</v>
      </c>
      <c r="S186" s="161">
        <v>0</v>
      </c>
      <c r="T186" s="162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237</v>
      </c>
      <c r="AT186" s="163" t="s">
        <v>161</v>
      </c>
      <c r="AU186" s="163" t="s">
        <v>85</v>
      </c>
      <c r="AY186" s="18" t="s">
        <v>159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18" t="s">
        <v>83</v>
      </c>
      <c r="BK186" s="164">
        <f t="shared" si="19"/>
        <v>0</v>
      </c>
      <c r="BL186" s="18" t="s">
        <v>237</v>
      </c>
      <c r="BM186" s="163" t="s">
        <v>3323</v>
      </c>
    </row>
    <row r="187" spans="1:65" s="2" customFormat="1" ht="21.75" customHeight="1">
      <c r="A187" s="33"/>
      <c r="B187" s="150"/>
      <c r="C187" s="151" t="s">
        <v>352</v>
      </c>
      <c r="D187" s="151" t="s">
        <v>161</v>
      </c>
      <c r="E187" s="152" t="s">
        <v>3324</v>
      </c>
      <c r="F187" s="153" t="s">
        <v>3325</v>
      </c>
      <c r="G187" s="154" t="s">
        <v>325</v>
      </c>
      <c r="H187" s="155">
        <v>2</v>
      </c>
      <c r="I187" s="156"/>
      <c r="J187" s="157">
        <f t="shared" si="10"/>
        <v>0</v>
      </c>
      <c r="K187" s="158"/>
      <c r="L187" s="34"/>
      <c r="M187" s="159" t="s">
        <v>1</v>
      </c>
      <c r="N187" s="160" t="s">
        <v>41</v>
      </c>
      <c r="O187" s="59"/>
      <c r="P187" s="161">
        <f t="shared" si="11"/>
        <v>0</v>
      </c>
      <c r="Q187" s="161">
        <v>0.00021</v>
      </c>
      <c r="R187" s="161">
        <f t="shared" si="12"/>
        <v>0.00042</v>
      </c>
      <c r="S187" s="161">
        <v>0</v>
      </c>
      <c r="T187" s="162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237</v>
      </c>
      <c r="AT187" s="163" t="s">
        <v>161</v>
      </c>
      <c r="AU187" s="163" t="s">
        <v>85</v>
      </c>
      <c r="AY187" s="18" t="s">
        <v>159</v>
      </c>
      <c r="BE187" s="164">
        <f t="shared" si="14"/>
        <v>0</v>
      </c>
      <c r="BF187" s="164">
        <f t="shared" si="15"/>
        <v>0</v>
      </c>
      <c r="BG187" s="164">
        <f t="shared" si="16"/>
        <v>0</v>
      </c>
      <c r="BH187" s="164">
        <f t="shared" si="17"/>
        <v>0</v>
      </c>
      <c r="BI187" s="164">
        <f t="shared" si="18"/>
        <v>0</v>
      </c>
      <c r="BJ187" s="18" t="s">
        <v>83</v>
      </c>
      <c r="BK187" s="164">
        <f t="shared" si="19"/>
        <v>0</v>
      </c>
      <c r="BL187" s="18" t="s">
        <v>237</v>
      </c>
      <c r="BM187" s="163" t="s">
        <v>3326</v>
      </c>
    </row>
    <row r="188" spans="1:65" s="2" customFormat="1" ht="21.75" customHeight="1">
      <c r="A188" s="33"/>
      <c r="B188" s="150"/>
      <c r="C188" s="151" t="s">
        <v>359</v>
      </c>
      <c r="D188" s="151" t="s">
        <v>161</v>
      </c>
      <c r="E188" s="152" t="s">
        <v>3327</v>
      </c>
      <c r="F188" s="153" t="s">
        <v>3328</v>
      </c>
      <c r="G188" s="154" t="s">
        <v>325</v>
      </c>
      <c r="H188" s="155">
        <v>6</v>
      </c>
      <c r="I188" s="156"/>
      <c r="J188" s="157">
        <f t="shared" si="1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11"/>
        <v>0</v>
      </c>
      <c r="Q188" s="161">
        <v>0.00034</v>
      </c>
      <c r="R188" s="161">
        <f t="shared" si="12"/>
        <v>0.00204</v>
      </c>
      <c r="S188" s="161">
        <v>0</v>
      </c>
      <c r="T188" s="162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237</v>
      </c>
      <c r="AT188" s="163" t="s">
        <v>161</v>
      </c>
      <c r="AU188" s="163" t="s">
        <v>85</v>
      </c>
      <c r="AY188" s="18" t="s">
        <v>159</v>
      </c>
      <c r="BE188" s="164">
        <f t="shared" si="14"/>
        <v>0</v>
      </c>
      <c r="BF188" s="164">
        <f t="shared" si="15"/>
        <v>0</v>
      </c>
      <c r="BG188" s="164">
        <f t="shared" si="16"/>
        <v>0</v>
      </c>
      <c r="BH188" s="164">
        <f t="shared" si="17"/>
        <v>0</v>
      </c>
      <c r="BI188" s="164">
        <f t="shared" si="18"/>
        <v>0</v>
      </c>
      <c r="BJ188" s="18" t="s">
        <v>83</v>
      </c>
      <c r="BK188" s="164">
        <f t="shared" si="19"/>
        <v>0</v>
      </c>
      <c r="BL188" s="18" t="s">
        <v>237</v>
      </c>
      <c r="BM188" s="163" t="s">
        <v>3329</v>
      </c>
    </row>
    <row r="189" spans="1:65" s="2" customFormat="1" ht="24.2" customHeight="1">
      <c r="A189" s="33"/>
      <c r="B189" s="150"/>
      <c r="C189" s="151" t="s">
        <v>368</v>
      </c>
      <c r="D189" s="151" t="s">
        <v>161</v>
      </c>
      <c r="E189" s="152" t="s">
        <v>3330</v>
      </c>
      <c r="F189" s="153" t="s">
        <v>3331</v>
      </c>
      <c r="G189" s="154" t="s">
        <v>325</v>
      </c>
      <c r="H189" s="155">
        <v>14</v>
      </c>
      <c r="I189" s="156"/>
      <c r="J189" s="157">
        <f t="shared" si="10"/>
        <v>0</v>
      </c>
      <c r="K189" s="158"/>
      <c r="L189" s="34"/>
      <c r="M189" s="159" t="s">
        <v>1</v>
      </c>
      <c r="N189" s="160" t="s">
        <v>41</v>
      </c>
      <c r="O189" s="59"/>
      <c r="P189" s="161">
        <f t="shared" si="11"/>
        <v>0</v>
      </c>
      <c r="Q189" s="161">
        <v>0.0007</v>
      </c>
      <c r="R189" s="161">
        <f t="shared" si="12"/>
        <v>0.0098</v>
      </c>
      <c r="S189" s="161">
        <v>0</v>
      </c>
      <c r="T189" s="162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237</v>
      </c>
      <c r="AT189" s="163" t="s">
        <v>161</v>
      </c>
      <c r="AU189" s="163" t="s">
        <v>85</v>
      </c>
      <c r="AY189" s="18" t="s">
        <v>159</v>
      </c>
      <c r="BE189" s="164">
        <f t="shared" si="14"/>
        <v>0</v>
      </c>
      <c r="BF189" s="164">
        <f t="shared" si="15"/>
        <v>0</v>
      </c>
      <c r="BG189" s="164">
        <f t="shared" si="16"/>
        <v>0</v>
      </c>
      <c r="BH189" s="164">
        <f t="shared" si="17"/>
        <v>0</v>
      </c>
      <c r="BI189" s="164">
        <f t="shared" si="18"/>
        <v>0</v>
      </c>
      <c r="BJ189" s="18" t="s">
        <v>83</v>
      </c>
      <c r="BK189" s="164">
        <f t="shared" si="19"/>
        <v>0</v>
      </c>
      <c r="BL189" s="18" t="s">
        <v>237</v>
      </c>
      <c r="BM189" s="163" t="s">
        <v>3332</v>
      </c>
    </row>
    <row r="190" spans="1:65" s="2" customFormat="1" ht="16.5" customHeight="1">
      <c r="A190" s="33"/>
      <c r="B190" s="150"/>
      <c r="C190" s="151" t="s">
        <v>373</v>
      </c>
      <c r="D190" s="151" t="s">
        <v>161</v>
      </c>
      <c r="E190" s="152" t="s">
        <v>3333</v>
      </c>
      <c r="F190" s="153" t="s">
        <v>3334</v>
      </c>
      <c r="G190" s="154" t="s">
        <v>325</v>
      </c>
      <c r="H190" s="155">
        <v>12</v>
      </c>
      <c r="I190" s="156"/>
      <c r="J190" s="157">
        <f t="shared" si="10"/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si="11"/>
        <v>0</v>
      </c>
      <c r="Q190" s="161">
        <v>0</v>
      </c>
      <c r="R190" s="161">
        <f t="shared" si="12"/>
        <v>0</v>
      </c>
      <c r="S190" s="161">
        <v>0.00137</v>
      </c>
      <c r="T190" s="162">
        <f t="shared" si="13"/>
        <v>0.01644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237</v>
      </c>
      <c r="AT190" s="163" t="s">
        <v>161</v>
      </c>
      <c r="AU190" s="163" t="s">
        <v>85</v>
      </c>
      <c r="AY190" s="18" t="s">
        <v>159</v>
      </c>
      <c r="BE190" s="164">
        <f t="shared" si="14"/>
        <v>0</v>
      </c>
      <c r="BF190" s="164">
        <f t="shared" si="15"/>
        <v>0</v>
      </c>
      <c r="BG190" s="164">
        <f t="shared" si="16"/>
        <v>0</v>
      </c>
      <c r="BH190" s="164">
        <f t="shared" si="17"/>
        <v>0</v>
      </c>
      <c r="BI190" s="164">
        <f t="shared" si="18"/>
        <v>0</v>
      </c>
      <c r="BJ190" s="18" t="s">
        <v>83</v>
      </c>
      <c r="BK190" s="164">
        <f t="shared" si="19"/>
        <v>0</v>
      </c>
      <c r="BL190" s="18" t="s">
        <v>237</v>
      </c>
      <c r="BM190" s="163" t="s">
        <v>3335</v>
      </c>
    </row>
    <row r="191" spans="1:65" s="2" customFormat="1" ht="24.2" customHeight="1">
      <c r="A191" s="33"/>
      <c r="B191" s="150"/>
      <c r="C191" s="151" t="s">
        <v>379</v>
      </c>
      <c r="D191" s="151" t="s">
        <v>161</v>
      </c>
      <c r="E191" s="152" t="s">
        <v>3336</v>
      </c>
      <c r="F191" s="153" t="s">
        <v>3337</v>
      </c>
      <c r="G191" s="154" t="s">
        <v>2506</v>
      </c>
      <c r="H191" s="218"/>
      <c r="I191" s="156"/>
      <c r="J191" s="157">
        <f t="shared" si="1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11"/>
        <v>0</v>
      </c>
      <c r="Q191" s="161">
        <v>0</v>
      </c>
      <c r="R191" s="161">
        <f t="shared" si="12"/>
        <v>0</v>
      </c>
      <c r="S191" s="161">
        <v>0</v>
      </c>
      <c r="T191" s="162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237</v>
      </c>
      <c r="AT191" s="163" t="s">
        <v>161</v>
      </c>
      <c r="AU191" s="163" t="s">
        <v>85</v>
      </c>
      <c r="AY191" s="18" t="s">
        <v>159</v>
      </c>
      <c r="BE191" s="164">
        <f t="shared" si="14"/>
        <v>0</v>
      </c>
      <c r="BF191" s="164">
        <f t="shared" si="15"/>
        <v>0</v>
      </c>
      <c r="BG191" s="164">
        <f t="shared" si="16"/>
        <v>0</v>
      </c>
      <c r="BH191" s="164">
        <f t="shared" si="17"/>
        <v>0</v>
      </c>
      <c r="BI191" s="164">
        <f t="shared" si="18"/>
        <v>0</v>
      </c>
      <c r="BJ191" s="18" t="s">
        <v>83</v>
      </c>
      <c r="BK191" s="164">
        <f t="shared" si="19"/>
        <v>0</v>
      </c>
      <c r="BL191" s="18" t="s">
        <v>237</v>
      </c>
      <c r="BM191" s="163" t="s">
        <v>3338</v>
      </c>
    </row>
    <row r="192" spans="2:63" s="12" customFormat="1" ht="22.9" customHeight="1">
      <c r="B192" s="137"/>
      <c r="D192" s="138" t="s">
        <v>75</v>
      </c>
      <c r="E192" s="148" t="s">
        <v>3339</v>
      </c>
      <c r="F192" s="148" t="s">
        <v>3340</v>
      </c>
      <c r="I192" s="140"/>
      <c r="J192" s="149">
        <f>BK192</f>
        <v>0</v>
      </c>
      <c r="L192" s="137"/>
      <c r="M192" s="142"/>
      <c r="N192" s="143"/>
      <c r="O192" s="143"/>
      <c r="P192" s="144">
        <f>SUM(P193:P212)</f>
        <v>0</v>
      </c>
      <c r="Q192" s="143"/>
      <c r="R192" s="144">
        <f>SUM(R193:R212)</f>
        <v>1.0726900000000001</v>
      </c>
      <c r="S192" s="143"/>
      <c r="T192" s="145">
        <f>SUM(T193:T212)</f>
        <v>0.14958</v>
      </c>
      <c r="AR192" s="138" t="s">
        <v>85</v>
      </c>
      <c r="AT192" s="146" t="s">
        <v>75</v>
      </c>
      <c r="AU192" s="146" t="s">
        <v>83</v>
      </c>
      <c r="AY192" s="138" t="s">
        <v>159</v>
      </c>
      <c r="BK192" s="147">
        <f>SUM(BK193:BK212)</f>
        <v>0</v>
      </c>
    </row>
    <row r="193" spans="1:65" s="2" customFormat="1" ht="24.2" customHeight="1">
      <c r="A193" s="33"/>
      <c r="B193" s="150"/>
      <c r="C193" s="151" t="s">
        <v>386</v>
      </c>
      <c r="D193" s="151" t="s">
        <v>161</v>
      </c>
      <c r="E193" s="152" t="s">
        <v>3341</v>
      </c>
      <c r="F193" s="153" t="s">
        <v>3342</v>
      </c>
      <c r="G193" s="154" t="s">
        <v>325</v>
      </c>
      <c r="H193" s="155">
        <v>6</v>
      </c>
      <c r="I193" s="156"/>
      <c r="J193" s="157">
        <f aca="true" t="shared" si="20" ref="J193:J205"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 aca="true" t="shared" si="21" ref="P193:P205">O193*H193</f>
        <v>0</v>
      </c>
      <c r="Q193" s="161">
        <v>8E-05</v>
      </c>
      <c r="R193" s="161">
        <f aca="true" t="shared" si="22" ref="R193:R205">Q193*H193</f>
        <v>0.00048000000000000007</v>
      </c>
      <c r="S193" s="161">
        <v>0.02493</v>
      </c>
      <c r="T193" s="162">
        <f aca="true" t="shared" si="23" ref="T193:T205">S193*H193</f>
        <v>0.14958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237</v>
      </c>
      <c r="AT193" s="163" t="s">
        <v>161</v>
      </c>
      <c r="AU193" s="163" t="s">
        <v>85</v>
      </c>
      <c r="AY193" s="18" t="s">
        <v>159</v>
      </c>
      <c r="BE193" s="164">
        <f aca="true" t="shared" si="24" ref="BE193:BE205">IF(N193="základní",J193,0)</f>
        <v>0</v>
      </c>
      <c r="BF193" s="164">
        <f aca="true" t="shared" si="25" ref="BF193:BF205">IF(N193="snížená",J193,0)</f>
        <v>0</v>
      </c>
      <c r="BG193" s="164">
        <f aca="true" t="shared" si="26" ref="BG193:BG205">IF(N193="zákl. přenesená",J193,0)</f>
        <v>0</v>
      </c>
      <c r="BH193" s="164">
        <f aca="true" t="shared" si="27" ref="BH193:BH205">IF(N193="sníž. přenesená",J193,0)</f>
        <v>0</v>
      </c>
      <c r="BI193" s="164">
        <f aca="true" t="shared" si="28" ref="BI193:BI205">IF(N193="nulová",J193,0)</f>
        <v>0</v>
      </c>
      <c r="BJ193" s="18" t="s">
        <v>83</v>
      </c>
      <c r="BK193" s="164">
        <f aca="true" t="shared" si="29" ref="BK193:BK205">ROUND(I193*H193,2)</f>
        <v>0</v>
      </c>
      <c r="BL193" s="18" t="s">
        <v>237</v>
      </c>
      <c r="BM193" s="163" t="s">
        <v>3343</v>
      </c>
    </row>
    <row r="194" spans="1:65" s="2" customFormat="1" ht="33" customHeight="1">
      <c r="A194" s="33"/>
      <c r="B194" s="150"/>
      <c r="C194" s="151" t="s">
        <v>393</v>
      </c>
      <c r="D194" s="151" t="s">
        <v>161</v>
      </c>
      <c r="E194" s="152" t="s">
        <v>3344</v>
      </c>
      <c r="F194" s="153" t="s">
        <v>3345</v>
      </c>
      <c r="G194" s="154" t="s">
        <v>325</v>
      </c>
      <c r="H194" s="155">
        <v>1</v>
      </c>
      <c r="I194" s="156"/>
      <c r="J194" s="157">
        <f t="shared" si="2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21"/>
        <v>0</v>
      </c>
      <c r="Q194" s="161">
        <v>0.0084</v>
      </c>
      <c r="R194" s="161">
        <f t="shared" si="22"/>
        <v>0.0084</v>
      </c>
      <c r="S194" s="161">
        <v>0</v>
      </c>
      <c r="T194" s="162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237</v>
      </c>
      <c r="AT194" s="163" t="s">
        <v>161</v>
      </c>
      <c r="AU194" s="163" t="s">
        <v>85</v>
      </c>
      <c r="AY194" s="18" t="s">
        <v>159</v>
      </c>
      <c r="BE194" s="164">
        <f t="shared" si="24"/>
        <v>0</v>
      </c>
      <c r="BF194" s="164">
        <f t="shared" si="25"/>
        <v>0</v>
      </c>
      <c r="BG194" s="164">
        <f t="shared" si="26"/>
        <v>0</v>
      </c>
      <c r="BH194" s="164">
        <f t="shared" si="27"/>
        <v>0</v>
      </c>
      <c r="BI194" s="164">
        <f t="shared" si="28"/>
        <v>0</v>
      </c>
      <c r="BJ194" s="18" t="s">
        <v>83</v>
      </c>
      <c r="BK194" s="164">
        <f t="shared" si="29"/>
        <v>0</v>
      </c>
      <c r="BL194" s="18" t="s">
        <v>237</v>
      </c>
      <c r="BM194" s="163" t="s">
        <v>3346</v>
      </c>
    </row>
    <row r="195" spans="1:65" s="2" customFormat="1" ht="33" customHeight="1">
      <c r="A195" s="33"/>
      <c r="B195" s="150"/>
      <c r="C195" s="151" t="s">
        <v>398</v>
      </c>
      <c r="D195" s="151" t="s">
        <v>161</v>
      </c>
      <c r="E195" s="152" t="s">
        <v>3347</v>
      </c>
      <c r="F195" s="153" t="s">
        <v>3348</v>
      </c>
      <c r="G195" s="154" t="s">
        <v>325</v>
      </c>
      <c r="H195" s="155">
        <v>2</v>
      </c>
      <c r="I195" s="156"/>
      <c r="J195" s="157">
        <f t="shared" si="20"/>
        <v>0</v>
      </c>
      <c r="K195" s="158"/>
      <c r="L195" s="34"/>
      <c r="M195" s="159" t="s">
        <v>1</v>
      </c>
      <c r="N195" s="160" t="s">
        <v>41</v>
      </c>
      <c r="O195" s="59"/>
      <c r="P195" s="161">
        <f t="shared" si="21"/>
        <v>0</v>
      </c>
      <c r="Q195" s="161">
        <v>0.00964</v>
      </c>
      <c r="R195" s="161">
        <f t="shared" si="22"/>
        <v>0.01928</v>
      </c>
      <c r="S195" s="161">
        <v>0</v>
      </c>
      <c r="T195" s="162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237</v>
      </c>
      <c r="AT195" s="163" t="s">
        <v>161</v>
      </c>
      <c r="AU195" s="163" t="s">
        <v>85</v>
      </c>
      <c r="AY195" s="18" t="s">
        <v>159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18" t="s">
        <v>83</v>
      </c>
      <c r="BK195" s="164">
        <f t="shared" si="29"/>
        <v>0</v>
      </c>
      <c r="BL195" s="18" t="s">
        <v>237</v>
      </c>
      <c r="BM195" s="163" t="s">
        <v>3349</v>
      </c>
    </row>
    <row r="196" spans="1:65" s="2" customFormat="1" ht="33" customHeight="1">
      <c r="A196" s="33"/>
      <c r="B196" s="150"/>
      <c r="C196" s="151" t="s">
        <v>402</v>
      </c>
      <c r="D196" s="151" t="s">
        <v>161</v>
      </c>
      <c r="E196" s="152" t="s">
        <v>3350</v>
      </c>
      <c r="F196" s="153" t="s">
        <v>3351</v>
      </c>
      <c r="G196" s="154" t="s">
        <v>325</v>
      </c>
      <c r="H196" s="155">
        <v>2</v>
      </c>
      <c r="I196" s="156"/>
      <c r="J196" s="157">
        <f t="shared" si="2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21"/>
        <v>0</v>
      </c>
      <c r="Q196" s="161">
        <v>0.01088</v>
      </c>
      <c r="R196" s="161">
        <f t="shared" si="22"/>
        <v>0.02176</v>
      </c>
      <c r="S196" s="161">
        <v>0</v>
      </c>
      <c r="T196" s="162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237</v>
      </c>
      <c r="AT196" s="163" t="s">
        <v>161</v>
      </c>
      <c r="AU196" s="163" t="s">
        <v>85</v>
      </c>
      <c r="AY196" s="18" t="s">
        <v>159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18" t="s">
        <v>83</v>
      </c>
      <c r="BK196" s="164">
        <f t="shared" si="29"/>
        <v>0</v>
      </c>
      <c r="BL196" s="18" t="s">
        <v>237</v>
      </c>
      <c r="BM196" s="163" t="s">
        <v>3352</v>
      </c>
    </row>
    <row r="197" spans="1:65" s="2" customFormat="1" ht="33" customHeight="1">
      <c r="A197" s="33"/>
      <c r="B197" s="150"/>
      <c r="C197" s="151" t="s">
        <v>407</v>
      </c>
      <c r="D197" s="151" t="s">
        <v>161</v>
      </c>
      <c r="E197" s="152" t="s">
        <v>3353</v>
      </c>
      <c r="F197" s="153" t="s">
        <v>3354</v>
      </c>
      <c r="G197" s="154" t="s">
        <v>325</v>
      </c>
      <c r="H197" s="155">
        <v>1</v>
      </c>
      <c r="I197" s="156"/>
      <c r="J197" s="157">
        <f t="shared" si="20"/>
        <v>0</v>
      </c>
      <c r="K197" s="158"/>
      <c r="L197" s="34"/>
      <c r="M197" s="159" t="s">
        <v>1</v>
      </c>
      <c r="N197" s="160" t="s">
        <v>41</v>
      </c>
      <c r="O197" s="59"/>
      <c r="P197" s="161">
        <f t="shared" si="21"/>
        <v>0</v>
      </c>
      <c r="Q197" s="161">
        <v>0.01212</v>
      </c>
      <c r="R197" s="161">
        <f t="shared" si="22"/>
        <v>0.01212</v>
      </c>
      <c r="S197" s="161">
        <v>0</v>
      </c>
      <c r="T197" s="162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237</v>
      </c>
      <c r="AT197" s="163" t="s">
        <v>161</v>
      </c>
      <c r="AU197" s="163" t="s">
        <v>85</v>
      </c>
      <c r="AY197" s="18" t="s">
        <v>159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18" t="s">
        <v>83</v>
      </c>
      <c r="BK197" s="164">
        <f t="shared" si="29"/>
        <v>0</v>
      </c>
      <c r="BL197" s="18" t="s">
        <v>237</v>
      </c>
      <c r="BM197" s="163" t="s">
        <v>3355</v>
      </c>
    </row>
    <row r="198" spans="1:65" s="2" customFormat="1" ht="37.9" customHeight="1">
      <c r="A198" s="33"/>
      <c r="B198" s="150"/>
      <c r="C198" s="151" t="s">
        <v>415</v>
      </c>
      <c r="D198" s="151" t="s">
        <v>161</v>
      </c>
      <c r="E198" s="152" t="s">
        <v>3356</v>
      </c>
      <c r="F198" s="153" t="s">
        <v>3357</v>
      </c>
      <c r="G198" s="154" t="s">
        <v>325</v>
      </c>
      <c r="H198" s="155">
        <v>2</v>
      </c>
      <c r="I198" s="156"/>
      <c r="J198" s="157">
        <f t="shared" si="20"/>
        <v>0</v>
      </c>
      <c r="K198" s="158"/>
      <c r="L198" s="34"/>
      <c r="M198" s="159" t="s">
        <v>1</v>
      </c>
      <c r="N198" s="160" t="s">
        <v>41</v>
      </c>
      <c r="O198" s="59"/>
      <c r="P198" s="161">
        <f t="shared" si="21"/>
        <v>0</v>
      </c>
      <c r="Q198" s="161">
        <v>0.0145</v>
      </c>
      <c r="R198" s="161">
        <f t="shared" si="22"/>
        <v>0.029</v>
      </c>
      <c r="S198" s="161">
        <v>0</v>
      </c>
      <c r="T198" s="162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237</v>
      </c>
      <c r="AT198" s="163" t="s">
        <v>161</v>
      </c>
      <c r="AU198" s="163" t="s">
        <v>85</v>
      </c>
      <c r="AY198" s="18" t="s">
        <v>159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18" t="s">
        <v>83</v>
      </c>
      <c r="BK198" s="164">
        <f t="shared" si="29"/>
        <v>0</v>
      </c>
      <c r="BL198" s="18" t="s">
        <v>237</v>
      </c>
      <c r="BM198" s="163" t="s">
        <v>3358</v>
      </c>
    </row>
    <row r="199" spans="1:65" s="2" customFormat="1" ht="37.9" customHeight="1">
      <c r="A199" s="33"/>
      <c r="B199" s="150"/>
      <c r="C199" s="151" t="s">
        <v>419</v>
      </c>
      <c r="D199" s="151" t="s">
        <v>161</v>
      </c>
      <c r="E199" s="152" t="s">
        <v>3359</v>
      </c>
      <c r="F199" s="153" t="s">
        <v>3360</v>
      </c>
      <c r="G199" s="154" t="s">
        <v>325</v>
      </c>
      <c r="H199" s="155">
        <v>5</v>
      </c>
      <c r="I199" s="156"/>
      <c r="J199" s="157">
        <f t="shared" si="20"/>
        <v>0</v>
      </c>
      <c r="K199" s="158"/>
      <c r="L199" s="34"/>
      <c r="M199" s="159" t="s">
        <v>1</v>
      </c>
      <c r="N199" s="160" t="s">
        <v>41</v>
      </c>
      <c r="O199" s="59"/>
      <c r="P199" s="161">
        <f t="shared" si="21"/>
        <v>0</v>
      </c>
      <c r="Q199" s="161">
        <v>0.01655</v>
      </c>
      <c r="R199" s="161">
        <f t="shared" si="22"/>
        <v>0.08274999999999999</v>
      </c>
      <c r="S199" s="161">
        <v>0</v>
      </c>
      <c r="T199" s="162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237</v>
      </c>
      <c r="AT199" s="163" t="s">
        <v>161</v>
      </c>
      <c r="AU199" s="163" t="s">
        <v>85</v>
      </c>
      <c r="AY199" s="18" t="s">
        <v>159</v>
      </c>
      <c r="BE199" s="164">
        <f t="shared" si="24"/>
        <v>0</v>
      </c>
      <c r="BF199" s="164">
        <f t="shared" si="25"/>
        <v>0</v>
      </c>
      <c r="BG199" s="164">
        <f t="shared" si="26"/>
        <v>0</v>
      </c>
      <c r="BH199" s="164">
        <f t="shared" si="27"/>
        <v>0</v>
      </c>
      <c r="BI199" s="164">
        <f t="shared" si="28"/>
        <v>0</v>
      </c>
      <c r="BJ199" s="18" t="s">
        <v>83</v>
      </c>
      <c r="BK199" s="164">
        <f t="shared" si="29"/>
        <v>0</v>
      </c>
      <c r="BL199" s="18" t="s">
        <v>237</v>
      </c>
      <c r="BM199" s="163" t="s">
        <v>3361</v>
      </c>
    </row>
    <row r="200" spans="1:65" s="2" customFormat="1" ht="37.9" customHeight="1">
      <c r="A200" s="33"/>
      <c r="B200" s="150"/>
      <c r="C200" s="151" t="s">
        <v>421</v>
      </c>
      <c r="D200" s="151" t="s">
        <v>161</v>
      </c>
      <c r="E200" s="152" t="s">
        <v>3362</v>
      </c>
      <c r="F200" s="153" t="s">
        <v>3363</v>
      </c>
      <c r="G200" s="154" t="s">
        <v>325</v>
      </c>
      <c r="H200" s="155">
        <v>2</v>
      </c>
      <c r="I200" s="156"/>
      <c r="J200" s="157">
        <f t="shared" si="20"/>
        <v>0</v>
      </c>
      <c r="K200" s="158"/>
      <c r="L200" s="34"/>
      <c r="M200" s="159" t="s">
        <v>1</v>
      </c>
      <c r="N200" s="160" t="s">
        <v>41</v>
      </c>
      <c r="O200" s="59"/>
      <c r="P200" s="161">
        <f t="shared" si="21"/>
        <v>0</v>
      </c>
      <c r="Q200" s="161">
        <v>0.0186</v>
      </c>
      <c r="R200" s="161">
        <f t="shared" si="22"/>
        <v>0.0372</v>
      </c>
      <c r="S200" s="161">
        <v>0</v>
      </c>
      <c r="T200" s="162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237</v>
      </c>
      <c r="AT200" s="163" t="s">
        <v>161</v>
      </c>
      <c r="AU200" s="163" t="s">
        <v>85</v>
      </c>
      <c r="AY200" s="18" t="s">
        <v>159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8" t="s">
        <v>83</v>
      </c>
      <c r="BK200" s="164">
        <f t="shared" si="29"/>
        <v>0</v>
      </c>
      <c r="BL200" s="18" t="s">
        <v>237</v>
      </c>
      <c r="BM200" s="163" t="s">
        <v>3364</v>
      </c>
    </row>
    <row r="201" spans="1:65" s="2" customFormat="1" ht="37.9" customHeight="1">
      <c r="A201" s="33"/>
      <c r="B201" s="150"/>
      <c r="C201" s="151" t="s">
        <v>425</v>
      </c>
      <c r="D201" s="151" t="s">
        <v>161</v>
      </c>
      <c r="E201" s="152" t="s">
        <v>3365</v>
      </c>
      <c r="F201" s="153" t="s">
        <v>3366</v>
      </c>
      <c r="G201" s="154" t="s">
        <v>325</v>
      </c>
      <c r="H201" s="155">
        <v>1</v>
      </c>
      <c r="I201" s="156"/>
      <c r="J201" s="157">
        <f t="shared" si="20"/>
        <v>0</v>
      </c>
      <c r="K201" s="158"/>
      <c r="L201" s="34"/>
      <c r="M201" s="159" t="s">
        <v>1</v>
      </c>
      <c r="N201" s="160" t="s">
        <v>41</v>
      </c>
      <c r="O201" s="59"/>
      <c r="P201" s="161">
        <f t="shared" si="21"/>
        <v>0</v>
      </c>
      <c r="Q201" s="161">
        <v>0.0227</v>
      </c>
      <c r="R201" s="161">
        <f t="shared" si="22"/>
        <v>0.0227</v>
      </c>
      <c r="S201" s="161">
        <v>0</v>
      </c>
      <c r="T201" s="162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237</v>
      </c>
      <c r="AT201" s="163" t="s">
        <v>161</v>
      </c>
      <c r="AU201" s="163" t="s">
        <v>85</v>
      </c>
      <c r="AY201" s="18" t="s">
        <v>159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8" t="s">
        <v>83</v>
      </c>
      <c r="BK201" s="164">
        <f t="shared" si="29"/>
        <v>0</v>
      </c>
      <c r="BL201" s="18" t="s">
        <v>237</v>
      </c>
      <c r="BM201" s="163" t="s">
        <v>3367</v>
      </c>
    </row>
    <row r="202" spans="1:65" s="2" customFormat="1" ht="37.9" customHeight="1">
      <c r="A202" s="33"/>
      <c r="B202" s="150"/>
      <c r="C202" s="151" t="s">
        <v>430</v>
      </c>
      <c r="D202" s="151" t="s">
        <v>161</v>
      </c>
      <c r="E202" s="152" t="s">
        <v>3368</v>
      </c>
      <c r="F202" s="153" t="s">
        <v>3369</v>
      </c>
      <c r="G202" s="154" t="s">
        <v>325</v>
      </c>
      <c r="H202" s="155">
        <v>2</v>
      </c>
      <c r="I202" s="156"/>
      <c r="J202" s="157">
        <f t="shared" si="20"/>
        <v>0</v>
      </c>
      <c r="K202" s="158"/>
      <c r="L202" s="34"/>
      <c r="M202" s="159" t="s">
        <v>1</v>
      </c>
      <c r="N202" s="160" t="s">
        <v>41</v>
      </c>
      <c r="O202" s="59"/>
      <c r="P202" s="161">
        <f t="shared" si="21"/>
        <v>0</v>
      </c>
      <c r="Q202" s="161">
        <v>0.01942</v>
      </c>
      <c r="R202" s="161">
        <f t="shared" si="22"/>
        <v>0.03884</v>
      </c>
      <c r="S202" s="161">
        <v>0</v>
      </c>
      <c r="T202" s="162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237</v>
      </c>
      <c r="AT202" s="163" t="s">
        <v>161</v>
      </c>
      <c r="AU202" s="163" t="s">
        <v>85</v>
      </c>
      <c r="AY202" s="18" t="s">
        <v>159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8" t="s">
        <v>83</v>
      </c>
      <c r="BK202" s="164">
        <f t="shared" si="29"/>
        <v>0</v>
      </c>
      <c r="BL202" s="18" t="s">
        <v>237</v>
      </c>
      <c r="BM202" s="163" t="s">
        <v>3370</v>
      </c>
    </row>
    <row r="203" spans="1:65" s="2" customFormat="1" ht="37.9" customHeight="1">
      <c r="A203" s="33"/>
      <c r="B203" s="150"/>
      <c r="C203" s="151" t="s">
        <v>434</v>
      </c>
      <c r="D203" s="151" t="s">
        <v>161</v>
      </c>
      <c r="E203" s="152" t="s">
        <v>3371</v>
      </c>
      <c r="F203" s="153" t="s">
        <v>3372</v>
      </c>
      <c r="G203" s="154" t="s">
        <v>325</v>
      </c>
      <c r="H203" s="155">
        <v>2</v>
      </c>
      <c r="I203" s="156"/>
      <c r="J203" s="157">
        <f t="shared" si="20"/>
        <v>0</v>
      </c>
      <c r="K203" s="158"/>
      <c r="L203" s="34"/>
      <c r="M203" s="159" t="s">
        <v>1</v>
      </c>
      <c r="N203" s="160" t="s">
        <v>41</v>
      </c>
      <c r="O203" s="59"/>
      <c r="P203" s="161">
        <f t="shared" si="21"/>
        <v>0</v>
      </c>
      <c r="Q203" s="161">
        <v>0.02229</v>
      </c>
      <c r="R203" s="161">
        <f t="shared" si="22"/>
        <v>0.04458</v>
      </c>
      <c r="S203" s="161">
        <v>0</v>
      </c>
      <c r="T203" s="162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237</v>
      </c>
      <c r="AT203" s="163" t="s">
        <v>161</v>
      </c>
      <c r="AU203" s="163" t="s">
        <v>85</v>
      </c>
      <c r="AY203" s="18" t="s">
        <v>159</v>
      </c>
      <c r="BE203" s="164">
        <f t="shared" si="24"/>
        <v>0</v>
      </c>
      <c r="BF203" s="164">
        <f t="shared" si="25"/>
        <v>0</v>
      </c>
      <c r="BG203" s="164">
        <f t="shared" si="26"/>
        <v>0</v>
      </c>
      <c r="BH203" s="164">
        <f t="shared" si="27"/>
        <v>0</v>
      </c>
      <c r="BI203" s="164">
        <f t="shared" si="28"/>
        <v>0</v>
      </c>
      <c r="BJ203" s="18" t="s">
        <v>83</v>
      </c>
      <c r="BK203" s="164">
        <f t="shared" si="29"/>
        <v>0</v>
      </c>
      <c r="BL203" s="18" t="s">
        <v>237</v>
      </c>
      <c r="BM203" s="163" t="s">
        <v>3373</v>
      </c>
    </row>
    <row r="204" spans="1:65" s="2" customFormat="1" ht="37.9" customHeight="1">
      <c r="A204" s="33"/>
      <c r="B204" s="150"/>
      <c r="C204" s="151" t="s">
        <v>436</v>
      </c>
      <c r="D204" s="151" t="s">
        <v>161</v>
      </c>
      <c r="E204" s="152" t="s">
        <v>3374</v>
      </c>
      <c r="F204" s="153" t="s">
        <v>3375</v>
      </c>
      <c r="G204" s="154" t="s">
        <v>325</v>
      </c>
      <c r="H204" s="155">
        <v>2</v>
      </c>
      <c r="I204" s="156"/>
      <c r="J204" s="157">
        <f t="shared" si="20"/>
        <v>0</v>
      </c>
      <c r="K204" s="158"/>
      <c r="L204" s="34"/>
      <c r="M204" s="159" t="s">
        <v>1</v>
      </c>
      <c r="N204" s="160" t="s">
        <v>41</v>
      </c>
      <c r="O204" s="59"/>
      <c r="P204" s="161">
        <f t="shared" si="21"/>
        <v>0</v>
      </c>
      <c r="Q204" s="161">
        <v>0.02516</v>
      </c>
      <c r="R204" s="161">
        <f t="shared" si="22"/>
        <v>0.05032</v>
      </c>
      <c r="S204" s="161">
        <v>0</v>
      </c>
      <c r="T204" s="162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237</v>
      </c>
      <c r="AT204" s="163" t="s">
        <v>161</v>
      </c>
      <c r="AU204" s="163" t="s">
        <v>85</v>
      </c>
      <c r="AY204" s="18" t="s">
        <v>159</v>
      </c>
      <c r="BE204" s="164">
        <f t="shared" si="24"/>
        <v>0</v>
      </c>
      <c r="BF204" s="164">
        <f t="shared" si="25"/>
        <v>0</v>
      </c>
      <c r="BG204" s="164">
        <f t="shared" si="26"/>
        <v>0</v>
      </c>
      <c r="BH204" s="164">
        <f t="shared" si="27"/>
        <v>0</v>
      </c>
      <c r="BI204" s="164">
        <f t="shared" si="28"/>
        <v>0</v>
      </c>
      <c r="BJ204" s="18" t="s">
        <v>83</v>
      </c>
      <c r="BK204" s="164">
        <f t="shared" si="29"/>
        <v>0</v>
      </c>
      <c r="BL204" s="18" t="s">
        <v>237</v>
      </c>
      <c r="BM204" s="163" t="s">
        <v>3376</v>
      </c>
    </row>
    <row r="205" spans="1:65" s="2" customFormat="1" ht="37.9" customHeight="1">
      <c r="A205" s="33"/>
      <c r="B205" s="150"/>
      <c r="C205" s="151" t="s">
        <v>441</v>
      </c>
      <c r="D205" s="151" t="s">
        <v>161</v>
      </c>
      <c r="E205" s="152" t="s">
        <v>3377</v>
      </c>
      <c r="F205" s="153" t="s">
        <v>3378</v>
      </c>
      <c r="G205" s="154" t="s">
        <v>325</v>
      </c>
      <c r="H205" s="155">
        <v>4</v>
      </c>
      <c r="I205" s="156"/>
      <c r="J205" s="157">
        <f t="shared" si="20"/>
        <v>0</v>
      </c>
      <c r="K205" s="158"/>
      <c r="L205" s="34"/>
      <c r="M205" s="159" t="s">
        <v>1</v>
      </c>
      <c r="N205" s="160" t="s">
        <v>41</v>
      </c>
      <c r="O205" s="59"/>
      <c r="P205" s="161">
        <f t="shared" si="21"/>
        <v>0</v>
      </c>
      <c r="Q205" s="161">
        <v>0.02803</v>
      </c>
      <c r="R205" s="161">
        <f t="shared" si="22"/>
        <v>0.11212</v>
      </c>
      <c r="S205" s="161">
        <v>0</v>
      </c>
      <c r="T205" s="162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237</v>
      </c>
      <c r="AT205" s="163" t="s">
        <v>161</v>
      </c>
      <c r="AU205" s="163" t="s">
        <v>85</v>
      </c>
      <c r="AY205" s="18" t="s">
        <v>159</v>
      </c>
      <c r="BE205" s="164">
        <f t="shared" si="24"/>
        <v>0</v>
      </c>
      <c r="BF205" s="164">
        <f t="shared" si="25"/>
        <v>0</v>
      </c>
      <c r="BG205" s="164">
        <f t="shared" si="26"/>
        <v>0</v>
      </c>
      <c r="BH205" s="164">
        <f t="shared" si="27"/>
        <v>0</v>
      </c>
      <c r="BI205" s="164">
        <f t="shared" si="28"/>
        <v>0</v>
      </c>
      <c r="BJ205" s="18" t="s">
        <v>83</v>
      </c>
      <c r="BK205" s="164">
        <f t="shared" si="29"/>
        <v>0</v>
      </c>
      <c r="BL205" s="18" t="s">
        <v>237</v>
      </c>
      <c r="BM205" s="163" t="s">
        <v>3379</v>
      </c>
    </row>
    <row r="206" spans="2:51" s="13" customFormat="1" ht="11.25">
      <c r="B206" s="165"/>
      <c r="D206" s="166" t="s">
        <v>167</v>
      </c>
      <c r="E206" s="167" t="s">
        <v>1</v>
      </c>
      <c r="F206" s="168" t="s">
        <v>3380</v>
      </c>
      <c r="H206" s="169">
        <v>4</v>
      </c>
      <c r="I206" s="170"/>
      <c r="L206" s="165"/>
      <c r="M206" s="171"/>
      <c r="N206" s="172"/>
      <c r="O206" s="172"/>
      <c r="P206" s="172"/>
      <c r="Q206" s="172"/>
      <c r="R206" s="172"/>
      <c r="S206" s="172"/>
      <c r="T206" s="173"/>
      <c r="AT206" s="167" t="s">
        <v>167</v>
      </c>
      <c r="AU206" s="167" t="s">
        <v>85</v>
      </c>
      <c r="AV206" s="13" t="s">
        <v>85</v>
      </c>
      <c r="AW206" s="13" t="s">
        <v>32</v>
      </c>
      <c r="AX206" s="13" t="s">
        <v>83</v>
      </c>
      <c r="AY206" s="167" t="s">
        <v>159</v>
      </c>
    </row>
    <row r="207" spans="1:65" s="2" customFormat="1" ht="37.9" customHeight="1">
      <c r="A207" s="33"/>
      <c r="B207" s="150"/>
      <c r="C207" s="151" t="s">
        <v>443</v>
      </c>
      <c r="D207" s="151" t="s">
        <v>161</v>
      </c>
      <c r="E207" s="152" t="s">
        <v>3381</v>
      </c>
      <c r="F207" s="153" t="s">
        <v>3382</v>
      </c>
      <c r="G207" s="154" t="s">
        <v>325</v>
      </c>
      <c r="H207" s="155">
        <v>1</v>
      </c>
      <c r="I207" s="156"/>
      <c r="J207" s="157">
        <f aca="true" t="shared" si="30" ref="J207:J212">ROUND(I207*H207,2)</f>
        <v>0</v>
      </c>
      <c r="K207" s="158"/>
      <c r="L207" s="34"/>
      <c r="M207" s="159" t="s">
        <v>1</v>
      </c>
      <c r="N207" s="160" t="s">
        <v>41</v>
      </c>
      <c r="O207" s="59"/>
      <c r="P207" s="161">
        <f aca="true" t="shared" si="31" ref="P207:P212">O207*H207</f>
        <v>0</v>
      </c>
      <c r="Q207" s="161">
        <v>0.0309</v>
      </c>
      <c r="R207" s="161">
        <f aca="true" t="shared" si="32" ref="R207:R212">Q207*H207</f>
        <v>0.0309</v>
      </c>
      <c r="S207" s="161">
        <v>0</v>
      </c>
      <c r="T207" s="162">
        <f aca="true" t="shared" si="33" ref="T207:T212"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237</v>
      </c>
      <c r="AT207" s="163" t="s">
        <v>161</v>
      </c>
      <c r="AU207" s="163" t="s">
        <v>85</v>
      </c>
      <c r="AY207" s="18" t="s">
        <v>159</v>
      </c>
      <c r="BE207" s="164">
        <f aca="true" t="shared" si="34" ref="BE207:BE212">IF(N207="základní",J207,0)</f>
        <v>0</v>
      </c>
      <c r="BF207" s="164">
        <f aca="true" t="shared" si="35" ref="BF207:BF212">IF(N207="snížená",J207,0)</f>
        <v>0</v>
      </c>
      <c r="BG207" s="164">
        <f aca="true" t="shared" si="36" ref="BG207:BG212">IF(N207="zákl. přenesená",J207,0)</f>
        <v>0</v>
      </c>
      <c r="BH207" s="164">
        <f aca="true" t="shared" si="37" ref="BH207:BH212">IF(N207="sníž. přenesená",J207,0)</f>
        <v>0</v>
      </c>
      <c r="BI207" s="164">
        <f aca="true" t="shared" si="38" ref="BI207:BI212">IF(N207="nulová",J207,0)</f>
        <v>0</v>
      </c>
      <c r="BJ207" s="18" t="s">
        <v>83</v>
      </c>
      <c r="BK207" s="164">
        <f aca="true" t="shared" si="39" ref="BK207:BK212">ROUND(I207*H207,2)</f>
        <v>0</v>
      </c>
      <c r="BL207" s="18" t="s">
        <v>237</v>
      </c>
      <c r="BM207" s="163" t="s">
        <v>3383</v>
      </c>
    </row>
    <row r="208" spans="1:65" s="2" customFormat="1" ht="37.9" customHeight="1">
      <c r="A208" s="33"/>
      <c r="B208" s="150"/>
      <c r="C208" s="151" t="s">
        <v>449</v>
      </c>
      <c r="D208" s="151" t="s">
        <v>161</v>
      </c>
      <c r="E208" s="152" t="s">
        <v>3384</v>
      </c>
      <c r="F208" s="153" t="s">
        <v>3385</v>
      </c>
      <c r="G208" s="154" t="s">
        <v>325</v>
      </c>
      <c r="H208" s="155">
        <v>3</v>
      </c>
      <c r="I208" s="156"/>
      <c r="J208" s="157">
        <f t="shared" si="30"/>
        <v>0</v>
      </c>
      <c r="K208" s="158"/>
      <c r="L208" s="34"/>
      <c r="M208" s="159" t="s">
        <v>1</v>
      </c>
      <c r="N208" s="160" t="s">
        <v>41</v>
      </c>
      <c r="O208" s="59"/>
      <c r="P208" s="161">
        <f t="shared" si="31"/>
        <v>0</v>
      </c>
      <c r="Q208" s="161">
        <v>0.0332</v>
      </c>
      <c r="R208" s="161">
        <f t="shared" si="32"/>
        <v>0.0996</v>
      </c>
      <c r="S208" s="161">
        <v>0</v>
      </c>
      <c r="T208" s="162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237</v>
      </c>
      <c r="AT208" s="163" t="s">
        <v>161</v>
      </c>
      <c r="AU208" s="163" t="s">
        <v>85</v>
      </c>
      <c r="AY208" s="18" t="s">
        <v>159</v>
      </c>
      <c r="BE208" s="164">
        <f t="shared" si="34"/>
        <v>0</v>
      </c>
      <c r="BF208" s="164">
        <f t="shared" si="35"/>
        <v>0</v>
      </c>
      <c r="BG208" s="164">
        <f t="shared" si="36"/>
        <v>0</v>
      </c>
      <c r="BH208" s="164">
        <f t="shared" si="37"/>
        <v>0</v>
      </c>
      <c r="BI208" s="164">
        <f t="shared" si="38"/>
        <v>0</v>
      </c>
      <c r="BJ208" s="18" t="s">
        <v>83</v>
      </c>
      <c r="BK208" s="164">
        <f t="shared" si="39"/>
        <v>0</v>
      </c>
      <c r="BL208" s="18" t="s">
        <v>237</v>
      </c>
      <c r="BM208" s="163" t="s">
        <v>3386</v>
      </c>
    </row>
    <row r="209" spans="1:65" s="2" customFormat="1" ht="37.9" customHeight="1">
      <c r="A209" s="33"/>
      <c r="B209" s="150"/>
      <c r="C209" s="151" t="s">
        <v>455</v>
      </c>
      <c r="D209" s="151" t="s">
        <v>161</v>
      </c>
      <c r="E209" s="152" t="s">
        <v>3387</v>
      </c>
      <c r="F209" s="153" t="s">
        <v>3388</v>
      </c>
      <c r="G209" s="154" t="s">
        <v>325</v>
      </c>
      <c r="H209" s="155">
        <v>10</v>
      </c>
      <c r="I209" s="156"/>
      <c r="J209" s="157">
        <f t="shared" si="30"/>
        <v>0</v>
      </c>
      <c r="K209" s="158"/>
      <c r="L209" s="34"/>
      <c r="M209" s="159" t="s">
        <v>1</v>
      </c>
      <c r="N209" s="160" t="s">
        <v>41</v>
      </c>
      <c r="O209" s="59"/>
      <c r="P209" s="161">
        <f t="shared" si="31"/>
        <v>0</v>
      </c>
      <c r="Q209" s="161">
        <v>0.03664</v>
      </c>
      <c r="R209" s="161">
        <f t="shared" si="32"/>
        <v>0.3664</v>
      </c>
      <c r="S209" s="161">
        <v>0</v>
      </c>
      <c r="T209" s="162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237</v>
      </c>
      <c r="AT209" s="163" t="s">
        <v>161</v>
      </c>
      <c r="AU209" s="163" t="s">
        <v>85</v>
      </c>
      <c r="AY209" s="18" t="s">
        <v>159</v>
      </c>
      <c r="BE209" s="164">
        <f t="shared" si="34"/>
        <v>0</v>
      </c>
      <c r="BF209" s="164">
        <f t="shared" si="35"/>
        <v>0</v>
      </c>
      <c r="BG209" s="164">
        <f t="shared" si="36"/>
        <v>0</v>
      </c>
      <c r="BH209" s="164">
        <f t="shared" si="37"/>
        <v>0</v>
      </c>
      <c r="BI209" s="164">
        <f t="shared" si="38"/>
        <v>0</v>
      </c>
      <c r="BJ209" s="18" t="s">
        <v>83</v>
      </c>
      <c r="BK209" s="164">
        <f t="shared" si="39"/>
        <v>0</v>
      </c>
      <c r="BL209" s="18" t="s">
        <v>237</v>
      </c>
      <c r="BM209" s="163" t="s">
        <v>3389</v>
      </c>
    </row>
    <row r="210" spans="1:65" s="2" customFormat="1" ht="37.9" customHeight="1">
      <c r="A210" s="33"/>
      <c r="B210" s="150"/>
      <c r="C210" s="151" t="s">
        <v>462</v>
      </c>
      <c r="D210" s="151" t="s">
        <v>161</v>
      </c>
      <c r="E210" s="152" t="s">
        <v>3390</v>
      </c>
      <c r="F210" s="153" t="s">
        <v>3391</v>
      </c>
      <c r="G210" s="154" t="s">
        <v>325</v>
      </c>
      <c r="H210" s="155">
        <v>2</v>
      </c>
      <c r="I210" s="156"/>
      <c r="J210" s="157">
        <f t="shared" si="30"/>
        <v>0</v>
      </c>
      <c r="K210" s="158"/>
      <c r="L210" s="34"/>
      <c r="M210" s="159" t="s">
        <v>1</v>
      </c>
      <c r="N210" s="160" t="s">
        <v>41</v>
      </c>
      <c r="O210" s="59"/>
      <c r="P210" s="161">
        <f t="shared" si="31"/>
        <v>0</v>
      </c>
      <c r="Q210" s="161">
        <v>0.04812</v>
      </c>
      <c r="R210" s="161">
        <f t="shared" si="32"/>
        <v>0.09624</v>
      </c>
      <c r="S210" s="161">
        <v>0</v>
      </c>
      <c r="T210" s="162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237</v>
      </c>
      <c r="AT210" s="163" t="s">
        <v>161</v>
      </c>
      <c r="AU210" s="163" t="s">
        <v>85</v>
      </c>
      <c r="AY210" s="18" t="s">
        <v>159</v>
      </c>
      <c r="BE210" s="164">
        <f t="shared" si="34"/>
        <v>0</v>
      </c>
      <c r="BF210" s="164">
        <f t="shared" si="35"/>
        <v>0</v>
      </c>
      <c r="BG210" s="164">
        <f t="shared" si="36"/>
        <v>0</v>
      </c>
      <c r="BH210" s="164">
        <f t="shared" si="37"/>
        <v>0</v>
      </c>
      <c r="BI210" s="164">
        <f t="shared" si="38"/>
        <v>0</v>
      </c>
      <c r="BJ210" s="18" t="s">
        <v>83</v>
      </c>
      <c r="BK210" s="164">
        <f t="shared" si="39"/>
        <v>0</v>
      </c>
      <c r="BL210" s="18" t="s">
        <v>237</v>
      </c>
      <c r="BM210" s="163" t="s">
        <v>3392</v>
      </c>
    </row>
    <row r="211" spans="1:65" s="2" customFormat="1" ht="16.5" customHeight="1">
      <c r="A211" s="33"/>
      <c r="B211" s="150"/>
      <c r="C211" s="151" t="s">
        <v>469</v>
      </c>
      <c r="D211" s="151" t="s">
        <v>161</v>
      </c>
      <c r="E211" s="152" t="s">
        <v>3393</v>
      </c>
      <c r="F211" s="153" t="s">
        <v>3394</v>
      </c>
      <c r="G211" s="154" t="s">
        <v>2506</v>
      </c>
      <c r="H211" s="218"/>
      <c r="I211" s="156"/>
      <c r="J211" s="157">
        <f t="shared" si="30"/>
        <v>0</v>
      </c>
      <c r="K211" s="158"/>
      <c r="L211" s="34"/>
      <c r="M211" s="159" t="s">
        <v>1</v>
      </c>
      <c r="N211" s="160" t="s">
        <v>41</v>
      </c>
      <c r="O211" s="59"/>
      <c r="P211" s="161">
        <f t="shared" si="31"/>
        <v>0</v>
      </c>
      <c r="Q211" s="161">
        <v>0.04812</v>
      </c>
      <c r="R211" s="161">
        <f t="shared" si="32"/>
        <v>0</v>
      </c>
      <c r="S211" s="161">
        <v>0</v>
      </c>
      <c r="T211" s="162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237</v>
      </c>
      <c r="AT211" s="163" t="s">
        <v>161</v>
      </c>
      <c r="AU211" s="163" t="s">
        <v>85</v>
      </c>
      <c r="AY211" s="18" t="s">
        <v>159</v>
      </c>
      <c r="BE211" s="164">
        <f t="shared" si="34"/>
        <v>0</v>
      </c>
      <c r="BF211" s="164">
        <f t="shared" si="35"/>
        <v>0</v>
      </c>
      <c r="BG211" s="164">
        <f t="shared" si="36"/>
        <v>0</v>
      </c>
      <c r="BH211" s="164">
        <f t="shared" si="37"/>
        <v>0</v>
      </c>
      <c r="BI211" s="164">
        <f t="shared" si="38"/>
        <v>0</v>
      </c>
      <c r="BJ211" s="18" t="s">
        <v>83</v>
      </c>
      <c r="BK211" s="164">
        <f t="shared" si="39"/>
        <v>0</v>
      </c>
      <c r="BL211" s="18" t="s">
        <v>237</v>
      </c>
      <c r="BM211" s="163" t="s">
        <v>3395</v>
      </c>
    </row>
    <row r="212" spans="1:65" s="2" customFormat="1" ht="24.2" customHeight="1">
      <c r="A212" s="33"/>
      <c r="B212" s="150"/>
      <c r="C212" s="151" t="s">
        <v>475</v>
      </c>
      <c r="D212" s="151" t="s">
        <v>161</v>
      </c>
      <c r="E212" s="152" t="s">
        <v>3396</v>
      </c>
      <c r="F212" s="153" t="s">
        <v>3397</v>
      </c>
      <c r="G212" s="154" t="s">
        <v>2506</v>
      </c>
      <c r="H212" s="218"/>
      <c r="I212" s="156"/>
      <c r="J212" s="157">
        <f t="shared" si="30"/>
        <v>0</v>
      </c>
      <c r="K212" s="158"/>
      <c r="L212" s="34"/>
      <c r="M212" s="159" t="s">
        <v>1</v>
      </c>
      <c r="N212" s="160" t="s">
        <v>41</v>
      </c>
      <c r="O212" s="59"/>
      <c r="P212" s="161">
        <f t="shared" si="31"/>
        <v>0</v>
      </c>
      <c r="Q212" s="161">
        <v>0</v>
      </c>
      <c r="R212" s="161">
        <f t="shared" si="32"/>
        <v>0</v>
      </c>
      <c r="S212" s="161">
        <v>0</v>
      </c>
      <c r="T212" s="162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237</v>
      </c>
      <c r="AT212" s="163" t="s">
        <v>161</v>
      </c>
      <c r="AU212" s="163" t="s">
        <v>85</v>
      </c>
      <c r="AY212" s="18" t="s">
        <v>159</v>
      </c>
      <c r="BE212" s="164">
        <f t="shared" si="34"/>
        <v>0</v>
      </c>
      <c r="BF212" s="164">
        <f t="shared" si="35"/>
        <v>0</v>
      </c>
      <c r="BG212" s="164">
        <f t="shared" si="36"/>
        <v>0</v>
      </c>
      <c r="BH212" s="164">
        <f t="shared" si="37"/>
        <v>0</v>
      </c>
      <c r="BI212" s="164">
        <f t="shared" si="38"/>
        <v>0</v>
      </c>
      <c r="BJ212" s="18" t="s">
        <v>83</v>
      </c>
      <c r="BK212" s="164">
        <f t="shared" si="39"/>
        <v>0</v>
      </c>
      <c r="BL212" s="18" t="s">
        <v>237</v>
      </c>
      <c r="BM212" s="163" t="s">
        <v>3398</v>
      </c>
    </row>
    <row r="213" spans="2:63" s="12" customFormat="1" ht="22.9" customHeight="1">
      <c r="B213" s="137"/>
      <c r="D213" s="138" t="s">
        <v>75</v>
      </c>
      <c r="E213" s="148" t="s">
        <v>2772</v>
      </c>
      <c r="F213" s="148" t="s">
        <v>2773</v>
      </c>
      <c r="I213" s="140"/>
      <c r="J213" s="149">
        <f>BK213</f>
        <v>0</v>
      </c>
      <c r="L213" s="137"/>
      <c r="M213" s="142"/>
      <c r="N213" s="143"/>
      <c r="O213" s="143"/>
      <c r="P213" s="144">
        <f>SUM(P214:P216)</f>
        <v>0</v>
      </c>
      <c r="Q213" s="143"/>
      <c r="R213" s="144">
        <f>SUM(R214:R216)</f>
        <v>0.05575</v>
      </c>
      <c r="S213" s="143"/>
      <c r="T213" s="145">
        <f>SUM(T214:T216)</f>
        <v>0</v>
      </c>
      <c r="AR213" s="138" t="s">
        <v>85</v>
      </c>
      <c r="AT213" s="146" t="s">
        <v>75</v>
      </c>
      <c r="AU213" s="146" t="s">
        <v>83</v>
      </c>
      <c r="AY213" s="138" t="s">
        <v>159</v>
      </c>
      <c r="BK213" s="147">
        <f>SUM(BK214:BK216)</f>
        <v>0</v>
      </c>
    </row>
    <row r="214" spans="1:65" s="2" customFormat="1" ht="24.2" customHeight="1">
      <c r="A214" s="33"/>
      <c r="B214" s="150"/>
      <c r="C214" s="151" t="s">
        <v>482</v>
      </c>
      <c r="D214" s="151" t="s">
        <v>161</v>
      </c>
      <c r="E214" s="152" t="s">
        <v>3399</v>
      </c>
      <c r="F214" s="153" t="s">
        <v>3400</v>
      </c>
      <c r="G214" s="154" t="s">
        <v>190</v>
      </c>
      <c r="H214" s="155">
        <v>1115</v>
      </c>
      <c r="I214" s="156"/>
      <c r="J214" s="157">
        <f>ROUND(I214*H214,2)</f>
        <v>0</v>
      </c>
      <c r="K214" s="158"/>
      <c r="L214" s="34"/>
      <c r="M214" s="159" t="s">
        <v>1</v>
      </c>
      <c r="N214" s="160" t="s">
        <v>41</v>
      </c>
      <c r="O214" s="59"/>
      <c r="P214" s="161">
        <f>O214*H214</f>
        <v>0</v>
      </c>
      <c r="Q214" s="161">
        <v>2E-05</v>
      </c>
      <c r="R214" s="161">
        <f>Q214*H214</f>
        <v>0.0223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237</v>
      </c>
      <c r="AT214" s="163" t="s">
        <v>161</v>
      </c>
      <c r="AU214" s="163" t="s">
        <v>85</v>
      </c>
      <c r="AY214" s="18" t="s">
        <v>159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18" t="s">
        <v>83</v>
      </c>
      <c r="BK214" s="164">
        <f>ROUND(I214*H214,2)</f>
        <v>0</v>
      </c>
      <c r="BL214" s="18" t="s">
        <v>237</v>
      </c>
      <c r="BM214" s="163" t="s">
        <v>3401</v>
      </c>
    </row>
    <row r="215" spans="2:51" s="13" customFormat="1" ht="11.25">
      <c r="B215" s="165"/>
      <c r="D215" s="166" t="s">
        <v>167</v>
      </c>
      <c r="E215" s="167" t="s">
        <v>1</v>
      </c>
      <c r="F215" s="168" t="s">
        <v>3402</v>
      </c>
      <c r="H215" s="169">
        <v>1115</v>
      </c>
      <c r="I215" s="170"/>
      <c r="L215" s="165"/>
      <c r="M215" s="171"/>
      <c r="N215" s="172"/>
      <c r="O215" s="172"/>
      <c r="P215" s="172"/>
      <c r="Q215" s="172"/>
      <c r="R215" s="172"/>
      <c r="S215" s="172"/>
      <c r="T215" s="173"/>
      <c r="AT215" s="167" t="s">
        <v>167</v>
      </c>
      <c r="AU215" s="167" t="s">
        <v>85</v>
      </c>
      <c r="AV215" s="13" t="s">
        <v>85</v>
      </c>
      <c r="AW215" s="13" t="s">
        <v>32</v>
      </c>
      <c r="AX215" s="13" t="s">
        <v>83</v>
      </c>
      <c r="AY215" s="167" t="s">
        <v>159</v>
      </c>
    </row>
    <row r="216" spans="1:65" s="2" customFormat="1" ht="24.2" customHeight="1">
      <c r="A216" s="33"/>
      <c r="B216" s="150"/>
      <c r="C216" s="151" t="s">
        <v>488</v>
      </c>
      <c r="D216" s="151" t="s">
        <v>161</v>
      </c>
      <c r="E216" s="152" t="s">
        <v>3403</v>
      </c>
      <c r="F216" s="153" t="s">
        <v>3404</v>
      </c>
      <c r="G216" s="154" t="s">
        <v>190</v>
      </c>
      <c r="H216" s="155">
        <v>1115</v>
      </c>
      <c r="I216" s="156"/>
      <c r="J216" s="157">
        <f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>O216*H216</f>
        <v>0</v>
      </c>
      <c r="Q216" s="161">
        <v>3E-05</v>
      </c>
      <c r="R216" s="161">
        <f>Q216*H216</f>
        <v>0.03345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237</v>
      </c>
      <c r="AT216" s="163" t="s">
        <v>161</v>
      </c>
      <c r="AU216" s="163" t="s">
        <v>85</v>
      </c>
      <c r="AY216" s="18" t="s">
        <v>159</v>
      </c>
      <c r="BE216" s="164">
        <f>IF(N216="základní",J216,0)</f>
        <v>0</v>
      </c>
      <c r="BF216" s="164">
        <f>IF(N216="snížená",J216,0)</f>
        <v>0</v>
      </c>
      <c r="BG216" s="164">
        <f>IF(N216="zákl. přenesená",J216,0)</f>
        <v>0</v>
      </c>
      <c r="BH216" s="164">
        <f>IF(N216="sníž. přenesená",J216,0)</f>
        <v>0</v>
      </c>
      <c r="BI216" s="164">
        <f>IF(N216="nulová",J216,0)</f>
        <v>0</v>
      </c>
      <c r="BJ216" s="18" t="s">
        <v>83</v>
      </c>
      <c r="BK216" s="164">
        <f>ROUND(I216*H216,2)</f>
        <v>0</v>
      </c>
      <c r="BL216" s="18" t="s">
        <v>237</v>
      </c>
      <c r="BM216" s="163" t="s">
        <v>3405</v>
      </c>
    </row>
    <row r="217" spans="2:63" s="12" customFormat="1" ht="25.9" customHeight="1">
      <c r="B217" s="137"/>
      <c r="D217" s="138" t="s">
        <v>75</v>
      </c>
      <c r="E217" s="139" t="s">
        <v>2864</v>
      </c>
      <c r="F217" s="139" t="s">
        <v>2865</v>
      </c>
      <c r="I217" s="140"/>
      <c r="J217" s="141">
        <f>BK217</f>
        <v>0</v>
      </c>
      <c r="L217" s="137"/>
      <c r="M217" s="142"/>
      <c r="N217" s="143"/>
      <c r="O217" s="143"/>
      <c r="P217" s="144">
        <f>P218+P220</f>
        <v>0</v>
      </c>
      <c r="Q217" s="143"/>
      <c r="R217" s="144">
        <f>R218+R220</f>
        <v>0</v>
      </c>
      <c r="S217" s="143"/>
      <c r="T217" s="145">
        <f>T218+T220</f>
        <v>0</v>
      </c>
      <c r="AR217" s="138" t="s">
        <v>179</v>
      </c>
      <c r="AT217" s="146" t="s">
        <v>75</v>
      </c>
      <c r="AU217" s="146" t="s">
        <v>76</v>
      </c>
      <c r="AY217" s="138" t="s">
        <v>159</v>
      </c>
      <c r="BK217" s="147">
        <f>BK218+BK220</f>
        <v>0</v>
      </c>
    </row>
    <row r="218" spans="2:63" s="12" customFormat="1" ht="22.9" customHeight="1">
      <c r="B218" s="137"/>
      <c r="D218" s="138" t="s">
        <v>75</v>
      </c>
      <c r="E218" s="148" t="s">
        <v>2873</v>
      </c>
      <c r="F218" s="148" t="s">
        <v>2874</v>
      </c>
      <c r="I218" s="140"/>
      <c r="J218" s="149">
        <f>BK218</f>
        <v>0</v>
      </c>
      <c r="L218" s="137"/>
      <c r="M218" s="142"/>
      <c r="N218" s="143"/>
      <c r="O218" s="143"/>
      <c r="P218" s="144">
        <f>P219</f>
        <v>0</v>
      </c>
      <c r="Q218" s="143"/>
      <c r="R218" s="144">
        <f>R219</f>
        <v>0</v>
      </c>
      <c r="S218" s="143"/>
      <c r="T218" s="145">
        <f>T219</f>
        <v>0</v>
      </c>
      <c r="AR218" s="138" t="s">
        <v>179</v>
      </c>
      <c r="AT218" s="146" t="s">
        <v>75</v>
      </c>
      <c r="AU218" s="146" t="s">
        <v>83</v>
      </c>
      <c r="AY218" s="138" t="s">
        <v>159</v>
      </c>
      <c r="BK218" s="147">
        <f>BK219</f>
        <v>0</v>
      </c>
    </row>
    <row r="219" spans="1:65" s="2" customFormat="1" ht="16.5" customHeight="1">
      <c r="A219" s="33"/>
      <c r="B219" s="150"/>
      <c r="C219" s="151" t="s">
        <v>493</v>
      </c>
      <c r="D219" s="151" t="s">
        <v>161</v>
      </c>
      <c r="E219" s="152" t="s">
        <v>2876</v>
      </c>
      <c r="F219" s="153" t="s">
        <v>2874</v>
      </c>
      <c r="G219" s="154" t="s">
        <v>3406</v>
      </c>
      <c r="H219" s="155">
        <v>4</v>
      </c>
      <c r="I219" s="156"/>
      <c r="J219" s="157">
        <f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>O219*H219</f>
        <v>0</v>
      </c>
      <c r="Q219" s="161">
        <v>0</v>
      </c>
      <c r="R219" s="161">
        <f>Q219*H219</f>
        <v>0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2871</v>
      </c>
      <c r="AT219" s="163" t="s">
        <v>161</v>
      </c>
      <c r="AU219" s="163" t="s">
        <v>85</v>
      </c>
      <c r="AY219" s="18" t="s">
        <v>159</v>
      </c>
      <c r="BE219" s="164">
        <f>IF(N219="základní",J219,0)</f>
        <v>0</v>
      </c>
      <c r="BF219" s="164">
        <f>IF(N219="snížená",J219,0)</f>
        <v>0</v>
      </c>
      <c r="BG219" s="164">
        <f>IF(N219="zákl. přenesená",J219,0)</f>
        <v>0</v>
      </c>
      <c r="BH219" s="164">
        <f>IF(N219="sníž. přenesená",J219,0)</f>
        <v>0</v>
      </c>
      <c r="BI219" s="164">
        <f>IF(N219="nulová",J219,0)</f>
        <v>0</v>
      </c>
      <c r="BJ219" s="18" t="s">
        <v>83</v>
      </c>
      <c r="BK219" s="164">
        <f>ROUND(I219*H219,2)</f>
        <v>0</v>
      </c>
      <c r="BL219" s="18" t="s">
        <v>2871</v>
      </c>
      <c r="BM219" s="163" t="s">
        <v>3407</v>
      </c>
    </row>
    <row r="220" spans="2:63" s="12" customFormat="1" ht="22.9" customHeight="1">
      <c r="B220" s="137"/>
      <c r="D220" s="138" t="s">
        <v>75</v>
      </c>
      <c r="E220" s="148" t="s">
        <v>2894</v>
      </c>
      <c r="F220" s="148" t="s">
        <v>2895</v>
      </c>
      <c r="I220" s="140"/>
      <c r="J220" s="149">
        <f>BK220</f>
        <v>0</v>
      </c>
      <c r="L220" s="137"/>
      <c r="M220" s="142"/>
      <c r="N220" s="143"/>
      <c r="O220" s="143"/>
      <c r="P220" s="144">
        <f>P221</f>
        <v>0</v>
      </c>
      <c r="Q220" s="143"/>
      <c r="R220" s="144">
        <f>R221</f>
        <v>0</v>
      </c>
      <c r="S220" s="143"/>
      <c r="T220" s="145">
        <f>T221</f>
        <v>0</v>
      </c>
      <c r="AR220" s="138" t="s">
        <v>179</v>
      </c>
      <c r="AT220" s="146" t="s">
        <v>75</v>
      </c>
      <c r="AU220" s="146" t="s">
        <v>83</v>
      </c>
      <c r="AY220" s="138" t="s">
        <v>159</v>
      </c>
      <c r="BK220" s="147">
        <f>BK221</f>
        <v>0</v>
      </c>
    </row>
    <row r="221" spans="1:65" s="2" customFormat="1" ht="16.5" customHeight="1">
      <c r="A221" s="33"/>
      <c r="B221" s="150"/>
      <c r="C221" s="151" t="s">
        <v>498</v>
      </c>
      <c r="D221" s="151" t="s">
        <v>161</v>
      </c>
      <c r="E221" s="152" t="s">
        <v>2897</v>
      </c>
      <c r="F221" s="153" t="s">
        <v>2895</v>
      </c>
      <c r="G221" s="154" t="s">
        <v>3406</v>
      </c>
      <c r="H221" s="155">
        <v>4</v>
      </c>
      <c r="I221" s="156"/>
      <c r="J221" s="157">
        <f>ROUND(I221*H221,2)</f>
        <v>0</v>
      </c>
      <c r="K221" s="158"/>
      <c r="L221" s="34"/>
      <c r="M221" s="186" t="s">
        <v>1</v>
      </c>
      <c r="N221" s="187" t="s">
        <v>41</v>
      </c>
      <c r="O221" s="188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2871</v>
      </c>
      <c r="AT221" s="163" t="s">
        <v>161</v>
      </c>
      <c r="AU221" s="163" t="s">
        <v>85</v>
      </c>
      <c r="AY221" s="18" t="s">
        <v>159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18" t="s">
        <v>83</v>
      </c>
      <c r="BK221" s="164">
        <f>ROUND(I221*H221,2)</f>
        <v>0</v>
      </c>
      <c r="BL221" s="18" t="s">
        <v>2871</v>
      </c>
      <c r="BM221" s="163" t="s">
        <v>3408</v>
      </c>
    </row>
    <row r="222" spans="1:31" s="2" customFormat="1" ht="6.95" customHeight="1">
      <c r="A222" s="33"/>
      <c r="B222" s="48"/>
      <c r="C222" s="49"/>
      <c r="D222" s="49"/>
      <c r="E222" s="49"/>
      <c r="F222" s="49"/>
      <c r="G222" s="49"/>
      <c r="H222" s="49"/>
      <c r="I222" s="49"/>
      <c r="J222" s="49"/>
      <c r="K222" s="49"/>
      <c r="L222" s="34"/>
      <c r="M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</row>
  </sheetData>
  <autoFilter ref="C131:K221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102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4"/>
      <c r="G9" s="264"/>
      <c r="H9" s="26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4" t="s">
        <v>3409</v>
      </c>
      <c r="F11" s="264"/>
      <c r="G11" s="264"/>
      <c r="H11" s="264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5" t="str">
        <f>'Rekapitulace stavby'!E14</f>
        <v>Vyplň údaj</v>
      </c>
      <c r="F20" s="230"/>
      <c r="G20" s="230"/>
      <c r="H20" s="230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5" t="s">
        <v>1</v>
      </c>
      <c r="F29" s="235"/>
      <c r="G29" s="235"/>
      <c r="H29" s="235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ROUND(J123,2)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ROUND((SUM(BE123:BE169)),2)</f>
        <v>0</v>
      </c>
      <c r="G35" s="33"/>
      <c r="H35" s="33"/>
      <c r="I35" s="106">
        <v>0.21</v>
      </c>
      <c r="J35" s="105">
        <f>ROUND(((SUM(BE123:BE169))*I35),2)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ROUND((SUM(BF123:BF169)),2)</f>
        <v>0</v>
      </c>
      <c r="G36" s="33"/>
      <c r="H36" s="33"/>
      <c r="I36" s="106">
        <v>0.15</v>
      </c>
      <c r="J36" s="105">
        <f>ROUND(((SUM(BF123:BF169))*I36),2)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ROUND((SUM(BG123:BG169)),2)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ROUND((SUM(BH123:BH169)),2)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ROUND((SUM(BI123:BI169)),2)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4"/>
      <c r="G87" s="264"/>
      <c r="H87" s="26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4" t="str">
        <f>E11</f>
        <v>05 - STLAČENÝ VZDUCH</v>
      </c>
      <c r="F89" s="264"/>
      <c r="G89" s="264"/>
      <c r="H89" s="264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3410</v>
      </c>
      <c r="E99" s="120"/>
      <c r="F99" s="120"/>
      <c r="G99" s="120"/>
      <c r="H99" s="120"/>
      <c r="I99" s="120"/>
      <c r="J99" s="121">
        <f>J124</f>
        <v>0</v>
      </c>
      <c r="L99" s="118"/>
    </row>
    <row r="100" spans="2:12" s="9" customFormat="1" ht="24.95" customHeight="1">
      <c r="B100" s="118"/>
      <c r="D100" s="119" t="s">
        <v>3411</v>
      </c>
      <c r="E100" s="120"/>
      <c r="F100" s="120"/>
      <c r="G100" s="120"/>
      <c r="H100" s="120"/>
      <c r="I100" s="120"/>
      <c r="J100" s="121">
        <f>J137</f>
        <v>0</v>
      </c>
      <c r="L100" s="118"/>
    </row>
    <row r="101" spans="2:12" s="9" customFormat="1" ht="24.95" customHeight="1">
      <c r="B101" s="118"/>
      <c r="D101" s="119" t="s">
        <v>3412</v>
      </c>
      <c r="E101" s="120"/>
      <c r="F101" s="120"/>
      <c r="G101" s="120"/>
      <c r="H101" s="120"/>
      <c r="I101" s="120"/>
      <c r="J101" s="121">
        <f>J164</f>
        <v>0</v>
      </c>
      <c r="L101" s="118"/>
    </row>
    <row r="102" spans="1:31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144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62" t="str">
        <f>E7</f>
        <v>Nemocnice ČEské Budějovice a.s.</v>
      </c>
      <c r="F111" s="263"/>
      <c r="G111" s="263"/>
      <c r="H111" s="26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2:12" s="1" customFormat="1" ht="12" customHeight="1">
      <c r="B112" s="21"/>
      <c r="C112" s="28" t="s">
        <v>125</v>
      </c>
      <c r="L112" s="21"/>
    </row>
    <row r="113" spans="1:31" s="2" customFormat="1" ht="23.25" customHeight="1">
      <c r="A113" s="33"/>
      <c r="B113" s="34"/>
      <c r="C113" s="33"/>
      <c r="D113" s="33"/>
      <c r="E113" s="262" t="s">
        <v>126</v>
      </c>
      <c r="F113" s="264"/>
      <c r="G113" s="264"/>
      <c r="H113" s="264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127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24" t="str">
        <f>E11</f>
        <v>05 - STLAČENÝ VZDUCH</v>
      </c>
      <c r="F115" s="264"/>
      <c r="G115" s="264"/>
      <c r="H115" s="264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20</v>
      </c>
      <c r="D117" s="33"/>
      <c r="E117" s="33"/>
      <c r="F117" s="26" t="str">
        <f>F14</f>
        <v xml:space="preserve"> </v>
      </c>
      <c r="G117" s="33"/>
      <c r="H117" s="33"/>
      <c r="I117" s="28" t="s">
        <v>22</v>
      </c>
      <c r="J117" s="56" t="str">
        <f>IF(J14="","",J14)</f>
        <v>6. 6. 2022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24</v>
      </c>
      <c r="D119" s="33"/>
      <c r="E119" s="33"/>
      <c r="F119" s="26" t="str">
        <f>E17</f>
        <v xml:space="preserve"> </v>
      </c>
      <c r="G119" s="33"/>
      <c r="H119" s="33"/>
      <c r="I119" s="28" t="s">
        <v>29</v>
      </c>
      <c r="J119" s="31" t="str">
        <f>E23</f>
        <v>ARKUS5 s.r.o.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5.7" customHeight="1">
      <c r="A120" s="33"/>
      <c r="B120" s="34"/>
      <c r="C120" s="28" t="s">
        <v>27</v>
      </c>
      <c r="D120" s="33"/>
      <c r="E120" s="33"/>
      <c r="F120" s="26" t="str">
        <f>IF(E20="","",E20)</f>
        <v>Vyplň údaj</v>
      </c>
      <c r="G120" s="33"/>
      <c r="H120" s="33"/>
      <c r="I120" s="28" t="s">
        <v>33</v>
      </c>
      <c r="J120" s="31" t="str">
        <f>E26</f>
        <v>lacko.ondrej@seznam.cz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26"/>
      <c r="B122" s="127"/>
      <c r="C122" s="128" t="s">
        <v>145</v>
      </c>
      <c r="D122" s="129" t="s">
        <v>61</v>
      </c>
      <c r="E122" s="129" t="s">
        <v>57</v>
      </c>
      <c r="F122" s="129" t="s">
        <v>58</v>
      </c>
      <c r="G122" s="129" t="s">
        <v>146</v>
      </c>
      <c r="H122" s="129" t="s">
        <v>147</v>
      </c>
      <c r="I122" s="129" t="s">
        <v>148</v>
      </c>
      <c r="J122" s="130" t="s">
        <v>131</v>
      </c>
      <c r="K122" s="131" t="s">
        <v>149</v>
      </c>
      <c r="L122" s="132"/>
      <c r="M122" s="63" t="s">
        <v>1</v>
      </c>
      <c r="N122" s="64" t="s">
        <v>40</v>
      </c>
      <c r="O122" s="64" t="s">
        <v>150</v>
      </c>
      <c r="P122" s="64" t="s">
        <v>151</v>
      </c>
      <c r="Q122" s="64" t="s">
        <v>152</v>
      </c>
      <c r="R122" s="64" t="s">
        <v>153</v>
      </c>
      <c r="S122" s="64" t="s">
        <v>154</v>
      </c>
      <c r="T122" s="65" t="s">
        <v>155</v>
      </c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63" s="2" customFormat="1" ht="22.9" customHeight="1">
      <c r="A123" s="33"/>
      <c r="B123" s="34"/>
      <c r="C123" s="70" t="s">
        <v>156</v>
      </c>
      <c r="D123" s="33"/>
      <c r="E123" s="33"/>
      <c r="F123" s="33"/>
      <c r="G123" s="33"/>
      <c r="H123" s="33"/>
      <c r="I123" s="33"/>
      <c r="J123" s="133">
        <f>BK123</f>
        <v>0</v>
      </c>
      <c r="K123" s="33"/>
      <c r="L123" s="34"/>
      <c r="M123" s="66"/>
      <c r="N123" s="57"/>
      <c r="O123" s="67"/>
      <c r="P123" s="134">
        <f>P124+P137+P164</f>
        <v>0</v>
      </c>
      <c r="Q123" s="67"/>
      <c r="R123" s="134">
        <f>R124+R137+R164</f>
        <v>0</v>
      </c>
      <c r="S123" s="67"/>
      <c r="T123" s="135">
        <f>T124+T137+T164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75</v>
      </c>
      <c r="AU123" s="18" t="s">
        <v>133</v>
      </c>
      <c r="BK123" s="136">
        <f>BK124+BK137+BK164</f>
        <v>0</v>
      </c>
    </row>
    <row r="124" spans="2:63" s="12" customFormat="1" ht="25.9" customHeight="1">
      <c r="B124" s="137"/>
      <c r="D124" s="138" t="s">
        <v>75</v>
      </c>
      <c r="E124" s="139" t="s">
        <v>3413</v>
      </c>
      <c r="F124" s="139" t="s">
        <v>3414</v>
      </c>
      <c r="I124" s="140"/>
      <c r="J124" s="141">
        <f>BK124</f>
        <v>0</v>
      </c>
      <c r="L124" s="137"/>
      <c r="M124" s="142"/>
      <c r="N124" s="143"/>
      <c r="O124" s="143"/>
      <c r="P124" s="144">
        <f>SUM(P125:P136)</f>
        <v>0</v>
      </c>
      <c r="Q124" s="143"/>
      <c r="R124" s="144">
        <f>SUM(R125:R136)</f>
        <v>0</v>
      </c>
      <c r="S124" s="143"/>
      <c r="T124" s="145">
        <f>SUM(T125:T136)</f>
        <v>0</v>
      </c>
      <c r="AR124" s="138" t="s">
        <v>83</v>
      </c>
      <c r="AT124" s="146" t="s">
        <v>75</v>
      </c>
      <c r="AU124" s="146" t="s">
        <v>76</v>
      </c>
      <c r="AY124" s="138" t="s">
        <v>159</v>
      </c>
      <c r="BK124" s="147">
        <f>SUM(BK125:BK136)</f>
        <v>0</v>
      </c>
    </row>
    <row r="125" spans="1:65" s="2" customFormat="1" ht="16.5" customHeight="1">
      <c r="A125" s="33"/>
      <c r="B125" s="150"/>
      <c r="C125" s="151" t="s">
        <v>83</v>
      </c>
      <c r="D125" s="151" t="s">
        <v>161</v>
      </c>
      <c r="E125" s="152" t="s">
        <v>3415</v>
      </c>
      <c r="F125" s="153" t="s">
        <v>3416</v>
      </c>
      <c r="G125" s="154" t="s">
        <v>190</v>
      </c>
      <c r="H125" s="155">
        <v>96</v>
      </c>
      <c r="I125" s="156"/>
      <c r="J125" s="157">
        <f aca="true" t="shared" si="0" ref="J125:J136">ROUND(I125*H125,2)</f>
        <v>0</v>
      </c>
      <c r="K125" s="158"/>
      <c r="L125" s="34"/>
      <c r="M125" s="159" t="s">
        <v>1</v>
      </c>
      <c r="N125" s="160" t="s">
        <v>41</v>
      </c>
      <c r="O125" s="59"/>
      <c r="P125" s="161">
        <f aca="true" t="shared" si="1" ref="P125:P136">O125*H125</f>
        <v>0</v>
      </c>
      <c r="Q125" s="161">
        <v>0</v>
      </c>
      <c r="R125" s="161">
        <f aca="true" t="shared" si="2" ref="R125:R136">Q125*H125</f>
        <v>0</v>
      </c>
      <c r="S125" s="161">
        <v>0</v>
      </c>
      <c r="T125" s="162">
        <f aca="true" t="shared" si="3" ref="T125:T136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3" t="s">
        <v>165</v>
      </c>
      <c r="AT125" s="163" t="s">
        <v>161</v>
      </c>
      <c r="AU125" s="163" t="s">
        <v>83</v>
      </c>
      <c r="AY125" s="18" t="s">
        <v>159</v>
      </c>
      <c r="BE125" s="164">
        <f aca="true" t="shared" si="4" ref="BE125:BE136">IF(N125="základní",J125,0)</f>
        <v>0</v>
      </c>
      <c r="BF125" s="164">
        <f aca="true" t="shared" si="5" ref="BF125:BF136">IF(N125="snížená",J125,0)</f>
        <v>0</v>
      </c>
      <c r="BG125" s="164">
        <f aca="true" t="shared" si="6" ref="BG125:BG136">IF(N125="zákl. přenesená",J125,0)</f>
        <v>0</v>
      </c>
      <c r="BH125" s="164">
        <f aca="true" t="shared" si="7" ref="BH125:BH136">IF(N125="sníž. přenesená",J125,0)</f>
        <v>0</v>
      </c>
      <c r="BI125" s="164">
        <f aca="true" t="shared" si="8" ref="BI125:BI136">IF(N125="nulová",J125,0)</f>
        <v>0</v>
      </c>
      <c r="BJ125" s="18" t="s">
        <v>83</v>
      </c>
      <c r="BK125" s="164">
        <f aca="true" t="shared" si="9" ref="BK125:BK136">ROUND(I125*H125,2)</f>
        <v>0</v>
      </c>
      <c r="BL125" s="18" t="s">
        <v>165</v>
      </c>
      <c r="BM125" s="163" t="s">
        <v>85</v>
      </c>
    </row>
    <row r="126" spans="1:65" s="2" customFormat="1" ht="16.5" customHeight="1">
      <c r="A126" s="33"/>
      <c r="B126" s="150"/>
      <c r="C126" s="151" t="s">
        <v>85</v>
      </c>
      <c r="D126" s="151" t="s">
        <v>161</v>
      </c>
      <c r="E126" s="152" t="s">
        <v>3417</v>
      </c>
      <c r="F126" s="153" t="s">
        <v>3418</v>
      </c>
      <c r="G126" s="154" t="s">
        <v>325</v>
      </c>
      <c r="H126" s="155">
        <v>36</v>
      </c>
      <c r="I126" s="156"/>
      <c r="J126" s="157">
        <f t="shared" si="0"/>
        <v>0</v>
      </c>
      <c r="K126" s="158"/>
      <c r="L126" s="34"/>
      <c r="M126" s="159" t="s">
        <v>1</v>
      </c>
      <c r="N126" s="160" t="s">
        <v>41</v>
      </c>
      <c r="O126" s="59"/>
      <c r="P126" s="161">
        <f t="shared" si="1"/>
        <v>0</v>
      </c>
      <c r="Q126" s="161">
        <v>0</v>
      </c>
      <c r="R126" s="161">
        <f t="shared" si="2"/>
        <v>0</v>
      </c>
      <c r="S126" s="161">
        <v>0</v>
      </c>
      <c r="T126" s="162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165</v>
      </c>
      <c r="AT126" s="163" t="s">
        <v>161</v>
      </c>
      <c r="AU126" s="163" t="s">
        <v>83</v>
      </c>
      <c r="AY126" s="18" t="s">
        <v>159</v>
      </c>
      <c r="BE126" s="164">
        <f t="shared" si="4"/>
        <v>0</v>
      </c>
      <c r="BF126" s="164">
        <f t="shared" si="5"/>
        <v>0</v>
      </c>
      <c r="BG126" s="164">
        <f t="shared" si="6"/>
        <v>0</v>
      </c>
      <c r="BH126" s="164">
        <f t="shared" si="7"/>
        <v>0</v>
      </c>
      <c r="BI126" s="164">
        <f t="shared" si="8"/>
        <v>0</v>
      </c>
      <c r="BJ126" s="18" t="s">
        <v>83</v>
      </c>
      <c r="BK126" s="164">
        <f t="shared" si="9"/>
        <v>0</v>
      </c>
      <c r="BL126" s="18" t="s">
        <v>165</v>
      </c>
      <c r="BM126" s="163" t="s">
        <v>165</v>
      </c>
    </row>
    <row r="127" spans="1:65" s="2" customFormat="1" ht="16.5" customHeight="1">
      <c r="A127" s="33"/>
      <c r="B127" s="150"/>
      <c r="C127" s="151" t="s">
        <v>172</v>
      </c>
      <c r="D127" s="151" t="s">
        <v>161</v>
      </c>
      <c r="E127" s="152" t="s">
        <v>3419</v>
      </c>
      <c r="F127" s="153" t="s">
        <v>3420</v>
      </c>
      <c r="G127" s="154" t="s">
        <v>3421</v>
      </c>
      <c r="H127" s="155">
        <v>800</v>
      </c>
      <c r="I127" s="156"/>
      <c r="J127" s="157">
        <f t="shared" si="0"/>
        <v>0</v>
      </c>
      <c r="K127" s="158"/>
      <c r="L127" s="34"/>
      <c r="M127" s="159" t="s">
        <v>1</v>
      </c>
      <c r="N127" s="160" t="s">
        <v>41</v>
      </c>
      <c r="O127" s="59"/>
      <c r="P127" s="161">
        <f t="shared" si="1"/>
        <v>0</v>
      </c>
      <c r="Q127" s="161">
        <v>0</v>
      </c>
      <c r="R127" s="161">
        <f t="shared" si="2"/>
        <v>0</v>
      </c>
      <c r="S127" s="161">
        <v>0</v>
      </c>
      <c r="T127" s="162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165</v>
      </c>
      <c r="AT127" s="163" t="s">
        <v>161</v>
      </c>
      <c r="AU127" s="163" t="s">
        <v>83</v>
      </c>
      <c r="AY127" s="18" t="s">
        <v>159</v>
      </c>
      <c r="BE127" s="164">
        <f t="shared" si="4"/>
        <v>0</v>
      </c>
      <c r="BF127" s="164">
        <f t="shared" si="5"/>
        <v>0</v>
      </c>
      <c r="BG127" s="164">
        <f t="shared" si="6"/>
        <v>0</v>
      </c>
      <c r="BH127" s="164">
        <f t="shared" si="7"/>
        <v>0</v>
      </c>
      <c r="BI127" s="164">
        <f t="shared" si="8"/>
        <v>0</v>
      </c>
      <c r="BJ127" s="18" t="s">
        <v>83</v>
      </c>
      <c r="BK127" s="164">
        <f t="shared" si="9"/>
        <v>0</v>
      </c>
      <c r="BL127" s="18" t="s">
        <v>165</v>
      </c>
      <c r="BM127" s="163" t="s">
        <v>183</v>
      </c>
    </row>
    <row r="128" spans="1:65" s="2" customFormat="1" ht="21.75" customHeight="1">
      <c r="A128" s="33"/>
      <c r="B128" s="150"/>
      <c r="C128" s="151" t="s">
        <v>165</v>
      </c>
      <c r="D128" s="151" t="s">
        <v>161</v>
      </c>
      <c r="E128" s="152" t="s">
        <v>3422</v>
      </c>
      <c r="F128" s="153" t="s">
        <v>3423</v>
      </c>
      <c r="G128" s="154" t="s">
        <v>325</v>
      </c>
      <c r="H128" s="155">
        <v>2</v>
      </c>
      <c r="I128" s="156"/>
      <c r="J128" s="157">
        <f t="shared" si="0"/>
        <v>0</v>
      </c>
      <c r="K128" s="158"/>
      <c r="L128" s="34"/>
      <c r="M128" s="159" t="s">
        <v>1</v>
      </c>
      <c r="N128" s="160" t="s">
        <v>41</v>
      </c>
      <c r="O128" s="59"/>
      <c r="P128" s="161">
        <f t="shared" si="1"/>
        <v>0</v>
      </c>
      <c r="Q128" s="161">
        <v>0</v>
      </c>
      <c r="R128" s="161">
        <f t="shared" si="2"/>
        <v>0</v>
      </c>
      <c r="S128" s="161">
        <v>0</v>
      </c>
      <c r="T128" s="162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165</v>
      </c>
      <c r="AT128" s="163" t="s">
        <v>161</v>
      </c>
      <c r="AU128" s="163" t="s">
        <v>83</v>
      </c>
      <c r="AY128" s="18" t="s">
        <v>159</v>
      </c>
      <c r="BE128" s="164">
        <f t="shared" si="4"/>
        <v>0</v>
      </c>
      <c r="BF128" s="164">
        <f t="shared" si="5"/>
        <v>0</v>
      </c>
      <c r="BG128" s="164">
        <f t="shared" si="6"/>
        <v>0</v>
      </c>
      <c r="BH128" s="164">
        <f t="shared" si="7"/>
        <v>0</v>
      </c>
      <c r="BI128" s="164">
        <f t="shared" si="8"/>
        <v>0</v>
      </c>
      <c r="BJ128" s="18" t="s">
        <v>83</v>
      </c>
      <c r="BK128" s="164">
        <f t="shared" si="9"/>
        <v>0</v>
      </c>
      <c r="BL128" s="18" t="s">
        <v>165</v>
      </c>
      <c r="BM128" s="163" t="s">
        <v>193</v>
      </c>
    </row>
    <row r="129" spans="1:65" s="2" customFormat="1" ht="16.5" customHeight="1">
      <c r="A129" s="33"/>
      <c r="B129" s="150"/>
      <c r="C129" s="151" t="s">
        <v>179</v>
      </c>
      <c r="D129" s="151" t="s">
        <v>161</v>
      </c>
      <c r="E129" s="152" t="s">
        <v>3424</v>
      </c>
      <c r="F129" s="153" t="s">
        <v>3425</v>
      </c>
      <c r="G129" s="154" t="s">
        <v>190</v>
      </c>
      <c r="H129" s="155">
        <v>96</v>
      </c>
      <c r="I129" s="156"/>
      <c r="J129" s="157">
        <f t="shared" si="0"/>
        <v>0</v>
      </c>
      <c r="K129" s="158"/>
      <c r="L129" s="34"/>
      <c r="M129" s="159" t="s">
        <v>1</v>
      </c>
      <c r="N129" s="160" t="s">
        <v>41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165</v>
      </c>
      <c r="AT129" s="163" t="s">
        <v>161</v>
      </c>
      <c r="AU129" s="163" t="s">
        <v>83</v>
      </c>
      <c r="AY129" s="18" t="s">
        <v>159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83</v>
      </c>
      <c r="BK129" s="164">
        <f t="shared" si="9"/>
        <v>0</v>
      </c>
      <c r="BL129" s="18" t="s">
        <v>165</v>
      </c>
      <c r="BM129" s="163" t="s">
        <v>115</v>
      </c>
    </row>
    <row r="130" spans="1:65" s="2" customFormat="1" ht="16.5" customHeight="1">
      <c r="A130" s="33"/>
      <c r="B130" s="150"/>
      <c r="C130" s="151" t="s">
        <v>183</v>
      </c>
      <c r="D130" s="151" t="s">
        <v>161</v>
      </c>
      <c r="E130" s="152" t="s">
        <v>3426</v>
      </c>
      <c r="F130" s="153" t="s">
        <v>3427</v>
      </c>
      <c r="G130" s="154" t="s">
        <v>190</v>
      </c>
      <c r="H130" s="155">
        <v>2</v>
      </c>
      <c r="I130" s="156"/>
      <c r="J130" s="157">
        <f t="shared" si="0"/>
        <v>0</v>
      </c>
      <c r="K130" s="158"/>
      <c r="L130" s="34"/>
      <c r="M130" s="159" t="s">
        <v>1</v>
      </c>
      <c r="N130" s="160" t="s">
        <v>41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165</v>
      </c>
      <c r="AT130" s="163" t="s">
        <v>161</v>
      </c>
      <c r="AU130" s="163" t="s">
        <v>83</v>
      </c>
      <c r="AY130" s="18" t="s">
        <v>159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83</v>
      </c>
      <c r="BK130" s="164">
        <f t="shared" si="9"/>
        <v>0</v>
      </c>
      <c r="BL130" s="18" t="s">
        <v>165</v>
      </c>
      <c r="BM130" s="163" t="s">
        <v>121</v>
      </c>
    </row>
    <row r="131" spans="1:65" s="2" customFormat="1" ht="16.5" customHeight="1">
      <c r="A131" s="33"/>
      <c r="B131" s="150"/>
      <c r="C131" s="151" t="s">
        <v>187</v>
      </c>
      <c r="D131" s="151" t="s">
        <v>161</v>
      </c>
      <c r="E131" s="152" t="s">
        <v>3428</v>
      </c>
      <c r="F131" s="153" t="s">
        <v>3429</v>
      </c>
      <c r="G131" s="154" t="s">
        <v>190</v>
      </c>
      <c r="H131" s="155">
        <v>48</v>
      </c>
      <c r="I131" s="156"/>
      <c r="J131" s="157">
        <f t="shared" si="0"/>
        <v>0</v>
      </c>
      <c r="K131" s="158"/>
      <c r="L131" s="34"/>
      <c r="M131" s="159" t="s">
        <v>1</v>
      </c>
      <c r="N131" s="160" t="s">
        <v>41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165</v>
      </c>
      <c r="AT131" s="163" t="s">
        <v>161</v>
      </c>
      <c r="AU131" s="163" t="s">
        <v>83</v>
      </c>
      <c r="AY131" s="18" t="s">
        <v>159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83</v>
      </c>
      <c r="BK131" s="164">
        <f t="shared" si="9"/>
        <v>0</v>
      </c>
      <c r="BL131" s="18" t="s">
        <v>165</v>
      </c>
      <c r="BM131" s="163" t="s">
        <v>221</v>
      </c>
    </row>
    <row r="132" spans="1:65" s="2" customFormat="1" ht="16.5" customHeight="1">
      <c r="A132" s="33"/>
      <c r="B132" s="150"/>
      <c r="C132" s="151" t="s">
        <v>193</v>
      </c>
      <c r="D132" s="151" t="s">
        <v>161</v>
      </c>
      <c r="E132" s="152" t="s">
        <v>3430</v>
      </c>
      <c r="F132" s="153" t="s">
        <v>3431</v>
      </c>
      <c r="G132" s="154" t="s">
        <v>325</v>
      </c>
      <c r="H132" s="155">
        <v>4</v>
      </c>
      <c r="I132" s="156"/>
      <c r="J132" s="157">
        <f t="shared" si="0"/>
        <v>0</v>
      </c>
      <c r="K132" s="158"/>
      <c r="L132" s="34"/>
      <c r="M132" s="159" t="s">
        <v>1</v>
      </c>
      <c r="N132" s="160" t="s">
        <v>41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165</v>
      </c>
      <c r="AT132" s="163" t="s">
        <v>161</v>
      </c>
      <c r="AU132" s="163" t="s">
        <v>83</v>
      </c>
      <c r="AY132" s="18" t="s">
        <v>159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83</v>
      </c>
      <c r="BK132" s="164">
        <f t="shared" si="9"/>
        <v>0</v>
      </c>
      <c r="BL132" s="18" t="s">
        <v>165</v>
      </c>
      <c r="BM132" s="163" t="s">
        <v>237</v>
      </c>
    </row>
    <row r="133" spans="1:65" s="2" customFormat="1" ht="16.5" customHeight="1">
      <c r="A133" s="33"/>
      <c r="B133" s="150"/>
      <c r="C133" s="151" t="s">
        <v>198</v>
      </c>
      <c r="D133" s="151" t="s">
        <v>161</v>
      </c>
      <c r="E133" s="152" t="s">
        <v>3432</v>
      </c>
      <c r="F133" s="153" t="s">
        <v>3433</v>
      </c>
      <c r="G133" s="154" t="s">
        <v>325</v>
      </c>
      <c r="H133" s="155">
        <v>2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83</v>
      </c>
      <c r="BK133" s="164">
        <f t="shared" si="9"/>
        <v>0</v>
      </c>
      <c r="BL133" s="18" t="s">
        <v>165</v>
      </c>
      <c r="BM133" s="163" t="s">
        <v>247</v>
      </c>
    </row>
    <row r="134" spans="1:65" s="2" customFormat="1" ht="16.5" customHeight="1">
      <c r="A134" s="33"/>
      <c r="B134" s="150"/>
      <c r="C134" s="151" t="s">
        <v>115</v>
      </c>
      <c r="D134" s="151" t="s">
        <v>161</v>
      </c>
      <c r="E134" s="152" t="s">
        <v>3434</v>
      </c>
      <c r="F134" s="153" t="s">
        <v>3435</v>
      </c>
      <c r="G134" s="154" t="s">
        <v>190</v>
      </c>
      <c r="H134" s="155">
        <v>96</v>
      </c>
      <c r="I134" s="156"/>
      <c r="J134" s="157">
        <f t="shared" si="0"/>
        <v>0</v>
      </c>
      <c r="K134" s="158"/>
      <c r="L134" s="34"/>
      <c r="M134" s="159" t="s">
        <v>1</v>
      </c>
      <c r="N134" s="160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83</v>
      </c>
      <c r="BK134" s="164">
        <f t="shared" si="9"/>
        <v>0</v>
      </c>
      <c r="BL134" s="18" t="s">
        <v>165</v>
      </c>
      <c r="BM134" s="163" t="s">
        <v>258</v>
      </c>
    </row>
    <row r="135" spans="1:65" s="2" customFormat="1" ht="16.5" customHeight="1">
      <c r="A135" s="33"/>
      <c r="B135" s="150"/>
      <c r="C135" s="151" t="s">
        <v>118</v>
      </c>
      <c r="D135" s="151" t="s">
        <v>161</v>
      </c>
      <c r="E135" s="152" t="s">
        <v>3436</v>
      </c>
      <c r="F135" s="153" t="s">
        <v>3437</v>
      </c>
      <c r="G135" s="154" t="s">
        <v>325</v>
      </c>
      <c r="H135" s="155">
        <v>2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83</v>
      </c>
      <c r="BK135" s="164">
        <f t="shared" si="9"/>
        <v>0</v>
      </c>
      <c r="BL135" s="18" t="s">
        <v>165</v>
      </c>
      <c r="BM135" s="163" t="s">
        <v>272</v>
      </c>
    </row>
    <row r="136" spans="1:65" s="2" customFormat="1" ht="16.5" customHeight="1">
      <c r="A136" s="33"/>
      <c r="B136" s="150"/>
      <c r="C136" s="151" t="s">
        <v>121</v>
      </c>
      <c r="D136" s="151" t="s">
        <v>161</v>
      </c>
      <c r="E136" s="152" t="s">
        <v>3438</v>
      </c>
      <c r="F136" s="153" t="s">
        <v>3439</v>
      </c>
      <c r="G136" s="154" t="s">
        <v>190</v>
      </c>
      <c r="H136" s="155">
        <v>72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284</v>
      </c>
    </row>
    <row r="137" spans="2:63" s="12" customFormat="1" ht="25.9" customHeight="1">
      <c r="B137" s="137"/>
      <c r="D137" s="138" t="s">
        <v>75</v>
      </c>
      <c r="E137" s="139" t="s">
        <v>3440</v>
      </c>
      <c r="F137" s="139" t="s">
        <v>3441</v>
      </c>
      <c r="I137" s="140"/>
      <c r="J137" s="141">
        <f>BK137</f>
        <v>0</v>
      </c>
      <c r="L137" s="137"/>
      <c r="M137" s="142"/>
      <c r="N137" s="143"/>
      <c r="O137" s="143"/>
      <c r="P137" s="144">
        <f>SUM(P138:P163)</f>
        <v>0</v>
      </c>
      <c r="Q137" s="143"/>
      <c r="R137" s="144">
        <f>SUM(R138:R163)</f>
        <v>0</v>
      </c>
      <c r="S137" s="143"/>
      <c r="T137" s="145">
        <f>SUM(T138:T163)</f>
        <v>0</v>
      </c>
      <c r="AR137" s="138" t="s">
        <v>83</v>
      </c>
      <c r="AT137" s="146" t="s">
        <v>75</v>
      </c>
      <c r="AU137" s="146" t="s">
        <v>76</v>
      </c>
      <c r="AY137" s="138" t="s">
        <v>159</v>
      </c>
      <c r="BK137" s="147">
        <f>SUM(BK138:BK163)</f>
        <v>0</v>
      </c>
    </row>
    <row r="138" spans="1:65" s="2" customFormat="1" ht="16.5" customHeight="1">
      <c r="A138" s="33"/>
      <c r="B138" s="150"/>
      <c r="C138" s="151" t="s">
        <v>216</v>
      </c>
      <c r="D138" s="151" t="s">
        <v>161</v>
      </c>
      <c r="E138" s="152" t="s">
        <v>3442</v>
      </c>
      <c r="F138" s="153" t="s">
        <v>3443</v>
      </c>
      <c r="G138" s="154" t="s">
        <v>190</v>
      </c>
      <c r="H138" s="155">
        <v>12</v>
      </c>
      <c r="I138" s="156"/>
      <c r="J138" s="157">
        <f aca="true" t="shared" si="10" ref="J138:J163">ROUND(I138*H138,2)</f>
        <v>0</v>
      </c>
      <c r="K138" s="158"/>
      <c r="L138" s="34"/>
      <c r="M138" s="159" t="s">
        <v>1</v>
      </c>
      <c r="N138" s="160" t="s">
        <v>41</v>
      </c>
      <c r="O138" s="59"/>
      <c r="P138" s="161">
        <f aca="true" t="shared" si="11" ref="P138:P163">O138*H138</f>
        <v>0</v>
      </c>
      <c r="Q138" s="161">
        <v>0</v>
      </c>
      <c r="R138" s="161">
        <f aca="true" t="shared" si="12" ref="R138:R163">Q138*H138</f>
        <v>0</v>
      </c>
      <c r="S138" s="161">
        <v>0</v>
      </c>
      <c r="T138" s="162">
        <f aca="true" t="shared" si="13" ref="T138:T163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aca="true" t="shared" si="14" ref="BE138:BE163">IF(N138="základní",J138,0)</f>
        <v>0</v>
      </c>
      <c r="BF138" s="164">
        <f aca="true" t="shared" si="15" ref="BF138:BF163">IF(N138="snížená",J138,0)</f>
        <v>0</v>
      </c>
      <c r="BG138" s="164">
        <f aca="true" t="shared" si="16" ref="BG138:BG163">IF(N138="zákl. přenesená",J138,0)</f>
        <v>0</v>
      </c>
      <c r="BH138" s="164">
        <f aca="true" t="shared" si="17" ref="BH138:BH163">IF(N138="sníž. přenesená",J138,0)</f>
        <v>0</v>
      </c>
      <c r="BI138" s="164">
        <f aca="true" t="shared" si="18" ref="BI138:BI163">IF(N138="nulová",J138,0)</f>
        <v>0</v>
      </c>
      <c r="BJ138" s="18" t="s">
        <v>83</v>
      </c>
      <c r="BK138" s="164">
        <f aca="true" t="shared" si="19" ref="BK138:BK163">ROUND(I138*H138,2)</f>
        <v>0</v>
      </c>
      <c r="BL138" s="18" t="s">
        <v>165</v>
      </c>
      <c r="BM138" s="163" t="s">
        <v>296</v>
      </c>
    </row>
    <row r="139" spans="1:65" s="2" customFormat="1" ht="16.5" customHeight="1">
      <c r="A139" s="33"/>
      <c r="B139" s="150"/>
      <c r="C139" s="151" t="s">
        <v>221</v>
      </c>
      <c r="D139" s="151" t="s">
        <v>161</v>
      </c>
      <c r="E139" s="152" t="s">
        <v>3444</v>
      </c>
      <c r="F139" s="153" t="s">
        <v>3445</v>
      </c>
      <c r="G139" s="154" t="s">
        <v>190</v>
      </c>
      <c r="H139" s="155">
        <v>13</v>
      </c>
      <c r="I139" s="156"/>
      <c r="J139" s="157">
        <f t="shared" si="1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1"/>
        <v>0</v>
      </c>
      <c r="Q139" s="161">
        <v>0</v>
      </c>
      <c r="R139" s="161">
        <f t="shared" si="12"/>
        <v>0</v>
      </c>
      <c r="S139" s="161">
        <v>0</v>
      </c>
      <c r="T139" s="162">
        <f t="shared" si="1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 t="shared" si="14"/>
        <v>0</v>
      </c>
      <c r="BF139" s="164">
        <f t="shared" si="15"/>
        <v>0</v>
      </c>
      <c r="BG139" s="164">
        <f t="shared" si="16"/>
        <v>0</v>
      </c>
      <c r="BH139" s="164">
        <f t="shared" si="17"/>
        <v>0</v>
      </c>
      <c r="BI139" s="164">
        <f t="shared" si="18"/>
        <v>0</v>
      </c>
      <c r="BJ139" s="18" t="s">
        <v>83</v>
      </c>
      <c r="BK139" s="164">
        <f t="shared" si="19"/>
        <v>0</v>
      </c>
      <c r="BL139" s="18" t="s">
        <v>165</v>
      </c>
      <c r="BM139" s="163" t="s">
        <v>308</v>
      </c>
    </row>
    <row r="140" spans="1:65" s="2" customFormat="1" ht="16.5" customHeight="1">
      <c r="A140" s="33"/>
      <c r="B140" s="150"/>
      <c r="C140" s="151" t="s">
        <v>8</v>
      </c>
      <c r="D140" s="151" t="s">
        <v>161</v>
      </c>
      <c r="E140" s="152" t="s">
        <v>3446</v>
      </c>
      <c r="F140" s="153" t="s">
        <v>3447</v>
      </c>
      <c r="G140" s="154" t="s">
        <v>190</v>
      </c>
      <c r="H140" s="155">
        <v>69</v>
      </c>
      <c r="I140" s="156"/>
      <c r="J140" s="157">
        <f t="shared" si="1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1"/>
        <v>0</v>
      </c>
      <c r="Q140" s="161">
        <v>0</v>
      </c>
      <c r="R140" s="161">
        <f t="shared" si="12"/>
        <v>0</v>
      </c>
      <c r="S140" s="161">
        <v>0</v>
      </c>
      <c r="T140" s="162">
        <f t="shared" si="1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83</v>
      </c>
      <c r="AY140" s="18" t="s">
        <v>159</v>
      </c>
      <c r="BE140" s="164">
        <f t="shared" si="14"/>
        <v>0</v>
      </c>
      <c r="BF140" s="164">
        <f t="shared" si="15"/>
        <v>0</v>
      </c>
      <c r="BG140" s="164">
        <f t="shared" si="16"/>
        <v>0</v>
      </c>
      <c r="BH140" s="164">
        <f t="shared" si="17"/>
        <v>0</v>
      </c>
      <c r="BI140" s="164">
        <f t="shared" si="18"/>
        <v>0</v>
      </c>
      <c r="BJ140" s="18" t="s">
        <v>83</v>
      </c>
      <c r="BK140" s="164">
        <f t="shared" si="19"/>
        <v>0</v>
      </c>
      <c r="BL140" s="18" t="s">
        <v>165</v>
      </c>
      <c r="BM140" s="163" t="s">
        <v>316</v>
      </c>
    </row>
    <row r="141" spans="1:65" s="2" customFormat="1" ht="16.5" customHeight="1">
      <c r="A141" s="33"/>
      <c r="B141" s="150"/>
      <c r="C141" s="151" t="s">
        <v>237</v>
      </c>
      <c r="D141" s="151" t="s">
        <v>161</v>
      </c>
      <c r="E141" s="152" t="s">
        <v>3448</v>
      </c>
      <c r="F141" s="153" t="s">
        <v>3449</v>
      </c>
      <c r="G141" s="154" t="s">
        <v>325</v>
      </c>
      <c r="H141" s="155">
        <v>38</v>
      </c>
      <c r="I141" s="156"/>
      <c r="J141" s="157">
        <f t="shared" si="1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1"/>
        <v>0</v>
      </c>
      <c r="Q141" s="161">
        <v>0</v>
      </c>
      <c r="R141" s="161">
        <f t="shared" si="12"/>
        <v>0</v>
      </c>
      <c r="S141" s="161">
        <v>0</v>
      </c>
      <c r="T141" s="162">
        <f t="shared" si="1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 t="shared" si="14"/>
        <v>0</v>
      </c>
      <c r="BF141" s="164">
        <f t="shared" si="15"/>
        <v>0</v>
      </c>
      <c r="BG141" s="164">
        <f t="shared" si="16"/>
        <v>0</v>
      </c>
      <c r="BH141" s="164">
        <f t="shared" si="17"/>
        <v>0</v>
      </c>
      <c r="BI141" s="164">
        <f t="shared" si="18"/>
        <v>0</v>
      </c>
      <c r="BJ141" s="18" t="s">
        <v>83</v>
      </c>
      <c r="BK141" s="164">
        <f t="shared" si="19"/>
        <v>0</v>
      </c>
      <c r="BL141" s="18" t="s">
        <v>165</v>
      </c>
      <c r="BM141" s="163" t="s">
        <v>327</v>
      </c>
    </row>
    <row r="142" spans="1:65" s="2" customFormat="1" ht="16.5" customHeight="1">
      <c r="A142" s="33"/>
      <c r="B142" s="150"/>
      <c r="C142" s="151" t="s">
        <v>242</v>
      </c>
      <c r="D142" s="151" t="s">
        <v>161</v>
      </c>
      <c r="E142" s="152" t="s">
        <v>3419</v>
      </c>
      <c r="F142" s="153" t="s">
        <v>3420</v>
      </c>
      <c r="G142" s="154" t="s">
        <v>3421</v>
      </c>
      <c r="H142" s="155">
        <v>300</v>
      </c>
      <c r="I142" s="156"/>
      <c r="J142" s="157">
        <f t="shared" si="10"/>
        <v>0</v>
      </c>
      <c r="K142" s="158"/>
      <c r="L142" s="34"/>
      <c r="M142" s="159" t="s">
        <v>1</v>
      </c>
      <c r="N142" s="160" t="s">
        <v>41</v>
      </c>
      <c r="O142" s="59"/>
      <c r="P142" s="161">
        <f t="shared" si="11"/>
        <v>0</v>
      </c>
      <c r="Q142" s="161">
        <v>0</v>
      </c>
      <c r="R142" s="161">
        <f t="shared" si="12"/>
        <v>0</v>
      </c>
      <c r="S142" s="161">
        <v>0</v>
      </c>
      <c r="T142" s="162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83</v>
      </c>
      <c r="AY142" s="18" t="s">
        <v>159</v>
      </c>
      <c r="BE142" s="164">
        <f t="shared" si="14"/>
        <v>0</v>
      </c>
      <c r="BF142" s="164">
        <f t="shared" si="15"/>
        <v>0</v>
      </c>
      <c r="BG142" s="164">
        <f t="shared" si="16"/>
        <v>0</v>
      </c>
      <c r="BH142" s="164">
        <f t="shared" si="17"/>
        <v>0</v>
      </c>
      <c r="BI142" s="164">
        <f t="shared" si="18"/>
        <v>0</v>
      </c>
      <c r="BJ142" s="18" t="s">
        <v>83</v>
      </c>
      <c r="BK142" s="164">
        <f t="shared" si="19"/>
        <v>0</v>
      </c>
      <c r="BL142" s="18" t="s">
        <v>165</v>
      </c>
      <c r="BM142" s="163" t="s">
        <v>336</v>
      </c>
    </row>
    <row r="143" spans="1:65" s="2" customFormat="1" ht="16.5" customHeight="1">
      <c r="A143" s="33"/>
      <c r="B143" s="150"/>
      <c r="C143" s="151" t="s">
        <v>247</v>
      </c>
      <c r="D143" s="151" t="s">
        <v>161</v>
      </c>
      <c r="E143" s="152" t="s">
        <v>3450</v>
      </c>
      <c r="F143" s="153" t="s">
        <v>3451</v>
      </c>
      <c r="G143" s="154" t="s">
        <v>190</v>
      </c>
      <c r="H143" s="155">
        <v>18</v>
      </c>
      <c r="I143" s="156"/>
      <c r="J143" s="157">
        <f t="shared" si="1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1"/>
        <v>0</v>
      </c>
      <c r="Q143" s="161">
        <v>0</v>
      </c>
      <c r="R143" s="161">
        <f t="shared" si="12"/>
        <v>0</v>
      </c>
      <c r="S143" s="161">
        <v>0</v>
      </c>
      <c r="T143" s="162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 t="shared" si="14"/>
        <v>0</v>
      </c>
      <c r="BF143" s="164">
        <f t="shared" si="15"/>
        <v>0</v>
      </c>
      <c r="BG143" s="164">
        <f t="shared" si="16"/>
        <v>0</v>
      </c>
      <c r="BH143" s="164">
        <f t="shared" si="17"/>
        <v>0</v>
      </c>
      <c r="BI143" s="164">
        <f t="shared" si="18"/>
        <v>0</v>
      </c>
      <c r="BJ143" s="18" t="s">
        <v>83</v>
      </c>
      <c r="BK143" s="164">
        <f t="shared" si="19"/>
        <v>0</v>
      </c>
      <c r="BL143" s="18" t="s">
        <v>165</v>
      </c>
      <c r="BM143" s="163" t="s">
        <v>347</v>
      </c>
    </row>
    <row r="144" spans="1:65" s="2" customFormat="1" ht="16.5" customHeight="1">
      <c r="A144" s="33"/>
      <c r="B144" s="150"/>
      <c r="C144" s="151" t="s">
        <v>252</v>
      </c>
      <c r="D144" s="151" t="s">
        <v>161</v>
      </c>
      <c r="E144" s="152" t="s">
        <v>3452</v>
      </c>
      <c r="F144" s="153" t="s">
        <v>3453</v>
      </c>
      <c r="G144" s="154" t="s">
        <v>325</v>
      </c>
      <c r="H144" s="155">
        <v>8</v>
      </c>
      <c r="I144" s="156"/>
      <c r="J144" s="157">
        <f t="shared" si="10"/>
        <v>0</v>
      </c>
      <c r="K144" s="158"/>
      <c r="L144" s="34"/>
      <c r="M144" s="159" t="s">
        <v>1</v>
      </c>
      <c r="N144" s="160" t="s">
        <v>41</v>
      </c>
      <c r="O144" s="59"/>
      <c r="P144" s="161">
        <f t="shared" si="11"/>
        <v>0</v>
      </c>
      <c r="Q144" s="161">
        <v>0</v>
      </c>
      <c r="R144" s="161">
        <f t="shared" si="12"/>
        <v>0</v>
      </c>
      <c r="S144" s="161">
        <v>0</v>
      </c>
      <c r="T144" s="162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83</v>
      </c>
      <c r="AY144" s="18" t="s">
        <v>159</v>
      </c>
      <c r="BE144" s="164">
        <f t="shared" si="14"/>
        <v>0</v>
      </c>
      <c r="BF144" s="164">
        <f t="shared" si="15"/>
        <v>0</v>
      </c>
      <c r="BG144" s="164">
        <f t="shared" si="16"/>
        <v>0</v>
      </c>
      <c r="BH144" s="164">
        <f t="shared" si="17"/>
        <v>0</v>
      </c>
      <c r="BI144" s="164">
        <f t="shared" si="18"/>
        <v>0</v>
      </c>
      <c r="BJ144" s="18" t="s">
        <v>83</v>
      </c>
      <c r="BK144" s="164">
        <f t="shared" si="19"/>
        <v>0</v>
      </c>
      <c r="BL144" s="18" t="s">
        <v>165</v>
      </c>
      <c r="BM144" s="163" t="s">
        <v>359</v>
      </c>
    </row>
    <row r="145" spans="1:65" s="2" customFormat="1" ht="16.5" customHeight="1">
      <c r="A145" s="33"/>
      <c r="B145" s="150"/>
      <c r="C145" s="151" t="s">
        <v>258</v>
      </c>
      <c r="D145" s="151" t="s">
        <v>161</v>
      </c>
      <c r="E145" s="152" t="s">
        <v>3454</v>
      </c>
      <c r="F145" s="153" t="s">
        <v>3455</v>
      </c>
      <c r="G145" s="154" t="s">
        <v>325</v>
      </c>
      <c r="H145" s="155">
        <v>1</v>
      </c>
      <c r="I145" s="156"/>
      <c r="J145" s="157">
        <f t="shared" si="10"/>
        <v>0</v>
      </c>
      <c r="K145" s="158"/>
      <c r="L145" s="34"/>
      <c r="M145" s="159" t="s">
        <v>1</v>
      </c>
      <c r="N145" s="160" t="s">
        <v>41</v>
      </c>
      <c r="O145" s="59"/>
      <c r="P145" s="161">
        <f t="shared" si="11"/>
        <v>0</v>
      </c>
      <c r="Q145" s="161">
        <v>0</v>
      </c>
      <c r="R145" s="161">
        <f t="shared" si="12"/>
        <v>0</v>
      </c>
      <c r="S145" s="161">
        <v>0</v>
      </c>
      <c r="T145" s="162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 t="shared" si="14"/>
        <v>0</v>
      </c>
      <c r="BF145" s="164">
        <f t="shared" si="15"/>
        <v>0</v>
      </c>
      <c r="BG145" s="164">
        <f t="shared" si="16"/>
        <v>0</v>
      </c>
      <c r="BH145" s="164">
        <f t="shared" si="17"/>
        <v>0</v>
      </c>
      <c r="BI145" s="164">
        <f t="shared" si="18"/>
        <v>0</v>
      </c>
      <c r="BJ145" s="18" t="s">
        <v>83</v>
      </c>
      <c r="BK145" s="164">
        <f t="shared" si="19"/>
        <v>0</v>
      </c>
      <c r="BL145" s="18" t="s">
        <v>165</v>
      </c>
      <c r="BM145" s="163" t="s">
        <v>373</v>
      </c>
    </row>
    <row r="146" spans="1:65" s="2" customFormat="1" ht="16.5" customHeight="1">
      <c r="A146" s="33"/>
      <c r="B146" s="150"/>
      <c r="C146" s="151" t="s">
        <v>7</v>
      </c>
      <c r="D146" s="151" t="s">
        <v>161</v>
      </c>
      <c r="E146" s="152" t="s">
        <v>3456</v>
      </c>
      <c r="F146" s="153" t="s">
        <v>3457</v>
      </c>
      <c r="G146" s="154" t="s">
        <v>325</v>
      </c>
      <c r="H146" s="155">
        <v>54</v>
      </c>
      <c r="I146" s="156"/>
      <c r="J146" s="157">
        <f t="shared" si="10"/>
        <v>0</v>
      </c>
      <c r="K146" s="158"/>
      <c r="L146" s="34"/>
      <c r="M146" s="159" t="s">
        <v>1</v>
      </c>
      <c r="N146" s="160" t="s">
        <v>41</v>
      </c>
      <c r="O146" s="59"/>
      <c r="P146" s="161">
        <f t="shared" si="11"/>
        <v>0</v>
      </c>
      <c r="Q146" s="161">
        <v>0</v>
      </c>
      <c r="R146" s="161">
        <f t="shared" si="12"/>
        <v>0</v>
      </c>
      <c r="S146" s="161">
        <v>0</v>
      </c>
      <c r="T146" s="162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165</v>
      </c>
      <c r="AT146" s="163" t="s">
        <v>161</v>
      </c>
      <c r="AU146" s="163" t="s">
        <v>83</v>
      </c>
      <c r="AY146" s="18" t="s">
        <v>159</v>
      </c>
      <c r="BE146" s="164">
        <f t="shared" si="14"/>
        <v>0</v>
      </c>
      <c r="BF146" s="164">
        <f t="shared" si="15"/>
        <v>0</v>
      </c>
      <c r="BG146" s="164">
        <f t="shared" si="16"/>
        <v>0</v>
      </c>
      <c r="BH146" s="164">
        <f t="shared" si="17"/>
        <v>0</v>
      </c>
      <c r="BI146" s="164">
        <f t="shared" si="18"/>
        <v>0</v>
      </c>
      <c r="BJ146" s="18" t="s">
        <v>83</v>
      </c>
      <c r="BK146" s="164">
        <f t="shared" si="19"/>
        <v>0</v>
      </c>
      <c r="BL146" s="18" t="s">
        <v>165</v>
      </c>
      <c r="BM146" s="163" t="s">
        <v>386</v>
      </c>
    </row>
    <row r="147" spans="1:65" s="2" customFormat="1" ht="16.5" customHeight="1">
      <c r="A147" s="33"/>
      <c r="B147" s="150"/>
      <c r="C147" s="151" t="s">
        <v>272</v>
      </c>
      <c r="D147" s="151" t="s">
        <v>161</v>
      </c>
      <c r="E147" s="152" t="s">
        <v>3458</v>
      </c>
      <c r="F147" s="153" t="s">
        <v>3459</v>
      </c>
      <c r="G147" s="154" t="s">
        <v>325</v>
      </c>
      <c r="H147" s="155">
        <v>4</v>
      </c>
      <c r="I147" s="156"/>
      <c r="J147" s="157">
        <f t="shared" si="10"/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si="11"/>
        <v>0</v>
      </c>
      <c r="Q147" s="161">
        <v>0</v>
      </c>
      <c r="R147" s="161">
        <f t="shared" si="12"/>
        <v>0</v>
      </c>
      <c r="S147" s="161">
        <v>0</v>
      </c>
      <c r="T147" s="162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 t="shared" si="14"/>
        <v>0</v>
      </c>
      <c r="BF147" s="164">
        <f t="shared" si="15"/>
        <v>0</v>
      </c>
      <c r="BG147" s="164">
        <f t="shared" si="16"/>
        <v>0</v>
      </c>
      <c r="BH147" s="164">
        <f t="shared" si="17"/>
        <v>0</v>
      </c>
      <c r="BI147" s="164">
        <f t="shared" si="18"/>
        <v>0</v>
      </c>
      <c r="BJ147" s="18" t="s">
        <v>83</v>
      </c>
      <c r="BK147" s="164">
        <f t="shared" si="19"/>
        <v>0</v>
      </c>
      <c r="BL147" s="18" t="s">
        <v>165</v>
      </c>
      <c r="BM147" s="163" t="s">
        <v>398</v>
      </c>
    </row>
    <row r="148" spans="1:65" s="2" customFormat="1" ht="16.5" customHeight="1">
      <c r="A148" s="33"/>
      <c r="B148" s="150"/>
      <c r="C148" s="151" t="s">
        <v>279</v>
      </c>
      <c r="D148" s="151" t="s">
        <v>161</v>
      </c>
      <c r="E148" s="152" t="s">
        <v>3430</v>
      </c>
      <c r="F148" s="153" t="s">
        <v>3431</v>
      </c>
      <c r="G148" s="154" t="s">
        <v>325</v>
      </c>
      <c r="H148" s="155">
        <v>7</v>
      </c>
      <c r="I148" s="156"/>
      <c r="J148" s="157">
        <f t="shared" si="10"/>
        <v>0</v>
      </c>
      <c r="K148" s="158"/>
      <c r="L148" s="34"/>
      <c r="M148" s="159" t="s">
        <v>1</v>
      </c>
      <c r="N148" s="160" t="s">
        <v>41</v>
      </c>
      <c r="O148" s="59"/>
      <c r="P148" s="161">
        <f t="shared" si="11"/>
        <v>0</v>
      </c>
      <c r="Q148" s="161">
        <v>0</v>
      </c>
      <c r="R148" s="161">
        <f t="shared" si="12"/>
        <v>0</v>
      </c>
      <c r="S148" s="161">
        <v>0</v>
      </c>
      <c r="T148" s="162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165</v>
      </c>
      <c r="AT148" s="163" t="s">
        <v>161</v>
      </c>
      <c r="AU148" s="163" t="s">
        <v>83</v>
      </c>
      <c r="AY148" s="18" t="s">
        <v>159</v>
      </c>
      <c r="BE148" s="164">
        <f t="shared" si="14"/>
        <v>0</v>
      </c>
      <c r="BF148" s="164">
        <f t="shared" si="15"/>
        <v>0</v>
      </c>
      <c r="BG148" s="164">
        <f t="shared" si="16"/>
        <v>0</v>
      </c>
      <c r="BH148" s="164">
        <f t="shared" si="17"/>
        <v>0</v>
      </c>
      <c r="BI148" s="164">
        <f t="shared" si="18"/>
        <v>0</v>
      </c>
      <c r="BJ148" s="18" t="s">
        <v>83</v>
      </c>
      <c r="BK148" s="164">
        <f t="shared" si="19"/>
        <v>0</v>
      </c>
      <c r="BL148" s="18" t="s">
        <v>165</v>
      </c>
      <c r="BM148" s="163" t="s">
        <v>407</v>
      </c>
    </row>
    <row r="149" spans="1:65" s="2" customFormat="1" ht="16.5" customHeight="1">
      <c r="A149" s="33"/>
      <c r="B149" s="150"/>
      <c r="C149" s="151" t="s">
        <v>284</v>
      </c>
      <c r="D149" s="151" t="s">
        <v>161</v>
      </c>
      <c r="E149" s="152" t="s">
        <v>3460</v>
      </c>
      <c r="F149" s="153" t="s">
        <v>3461</v>
      </c>
      <c r="G149" s="154" t="s">
        <v>325</v>
      </c>
      <c r="H149" s="155">
        <v>1</v>
      </c>
      <c r="I149" s="156"/>
      <c r="J149" s="157">
        <f t="shared" si="1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1"/>
        <v>0</v>
      </c>
      <c r="Q149" s="161">
        <v>0</v>
      </c>
      <c r="R149" s="161">
        <f t="shared" si="12"/>
        <v>0</v>
      </c>
      <c r="S149" s="161">
        <v>0</v>
      </c>
      <c r="T149" s="162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 t="shared" si="14"/>
        <v>0</v>
      </c>
      <c r="BF149" s="164">
        <f t="shared" si="15"/>
        <v>0</v>
      </c>
      <c r="BG149" s="164">
        <f t="shared" si="16"/>
        <v>0</v>
      </c>
      <c r="BH149" s="164">
        <f t="shared" si="17"/>
        <v>0</v>
      </c>
      <c r="BI149" s="164">
        <f t="shared" si="18"/>
        <v>0</v>
      </c>
      <c r="BJ149" s="18" t="s">
        <v>83</v>
      </c>
      <c r="BK149" s="164">
        <f t="shared" si="19"/>
        <v>0</v>
      </c>
      <c r="BL149" s="18" t="s">
        <v>165</v>
      </c>
      <c r="BM149" s="163" t="s">
        <v>419</v>
      </c>
    </row>
    <row r="150" spans="1:65" s="2" customFormat="1" ht="16.5" customHeight="1">
      <c r="A150" s="33"/>
      <c r="B150" s="150"/>
      <c r="C150" s="151" t="s">
        <v>290</v>
      </c>
      <c r="D150" s="151" t="s">
        <v>161</v>
      </c>
      <c r="E150" s="152" t="s">
        <v>3462</v>
      </c>
      <c r="F150" s="153" t="s">
        <v>3463</v>
      </c>
      <c r="G150" s="154" t="s">
        <v>325</v>
      </c>
      <c r="H150" s="155">
        <v>1</v>
      </c>
      <c r="I150" s="156"/>
      <c r="J150" s="157">
        <f t="shared" si="1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83</v>
      </c>
      <c r="AY150" s="18" t="s">
        <v>159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8" t="s">
        <v>83</v>
      </c>
      <c r="BK150" s="164">
        <f t="shared" si="19"/>
        <v>0</v>
      </c>
      <c r="BL150" s="18" t="s">
        <v>165</v>
      </c>
      <c r="BM150" s="163" t="s">
        <v>425</v>
      </c>
    </row>
    <row r="151" spans="1:65" s="2" customFormat="1" ht="16.5" customHeight="1">
      <c r="A151" s="33"/>
      <c r="B151" s="150"/>
      <c r="C151" s="151" t="s">
        <v>296</v>
      </c>
      <c r="D151" s="151" t="s">
        <v>161</v>
      </c>
      <c r="E151" s="152" t="s">
        <v>3464</v>
      </c>
      <c r="F151" s="153" t="s">
        <v>3433</v>
      </c>
      <c r="G151" s="154" t="s">
        <v>325</v>
      </c>
      <c r="H151" s="155">
        <v>3</v>
      </c>
      <c r="I151" s="156"/>
      <c r="J151" s="157">
        <f t="shared" si="10"/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83</v>
      </c>
      <c r="AY151" s="18" t="s">
        <v>159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8" t="s">
        <v>83</v>
      </c>
      <c r="BK151" s="164">
        <f t="shared" si="19"/>
        <v>0</v>
      </c>
      <c r="BL151" s="18" t="s">
        <v>165</v>
      </c>
      <c r="BM151" s="163" t="s">
        <v>434</v>
      </c>
    </row>
    <row r="152" spans="1:65" s="2" customFormat="1" ht="16.5" customHeight="1">
      <c r="A152" s="33"/>
      <c r="B152" s="150"/>
      <c r="C152" s="151" t="s">
        <v>302</v>
      </c>
      <c r="D152" s="151" t="s">
        <v>161</v>
      </c>
      <c r="E152" s="152" t="s">
        <v>3465</v>
      </c>
      <c r="F152" s="153" t="s">
        <v>3466</v>
      </c>
      <c r="G152" s="154" t="s">
        <v>190</v>
      </c>
      <c r="H152" s="155">
        <v>94</v>
      </c>
      <c r="I152" s="156"/>
      <c r="J152" s="157">
        <f t="shared" si="10"/>
        <v>0</v>
      </c>
      <c r="K152" s="158"/>
      <c r="L152" s="34"/>
      <c r="M152" s="159" t="s">
        <v>1</v>
      </c>
      <c r="N152" s="160" t="s">
        <v>41</v>
      </c>
      <c r="O152" s="59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165</v>
      </c>
      <c r="AT152" s="163" t="s">
        <v>161</v>
      </c>
      <c r="AU152" s="163" t="s">
        <v>83</v>
      </c>
      <c r="AY152" s="18" t="s">
        <v>159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8" t="s">
        <v>83</v>
      </c>
      <c r="BK152" s="164">
        <f t="shared" si="19"/>
        <v>0</v>
      </c>
      <c r="BL152" s="18" t="s">
        <v>165</v>
      </c>
      <c r="BM152" s="163" t="s">
        <v>441</v>
      </c>
    </row>
    <row r="153" spans="1:65" s="2" customFormat="1" ht="16.5" customHeight="1">
      <c r="A153" s="33"/>
      <c r="B153" s="150"/>
      <c r="C153" s="151" t="s">
        <v>308</v>
      </c>
      <c r="D153" s="151" t="s">
        <v>161</v>
      </c>
      <c r="E153" s="152" t="s">
        <v>3434</v>
      </c>
      <c r="F153" s="153" t="s">
        <v>3435</v>
      </c>
      <c r="G153" s="154" t="s">
        <v>190</v>
      </c>
      <c r="H153" s="155">
        <v>94</v>
      </c>
      <c r="I153" s="156"/>
      <c r="J153" s="157">
        <f t="shared" si="1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165</v>
      </c>
      <c r="AT153" s="163" t="s">
        <v>161</v>
      </c>
      <c r="AU153" s="163" t="s">
        <v>83</v>
      </c>
      <c r="AY153" s="18" t="s">
        <v>159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83</v>
      </c>
      <c r="BK153" s="164">
        <f t="shared" si="19"/>
        <v>0</v>
      </c>
      <c r="BL153" s="18" t="s">
        <v>165</v>
      </c>
      <c r="BM153" s="163" t="s">
        <v>449</v>
      </c>
    </row>
    <row r="154" spans="1:65" s="2" customFormat="1" ht="16.5" customHeight="1">
      <c r="A154" s="33"/>
      <c r="B154" s="150"/>
      <c r="C154" s="151" t="s">
        <v>313</v>
      </c>
      <c r="D154" s="151" t="s">
        <v>161</v>
      </c>
      <c r="E154" s="152" t="s">
        <v>3467</v>
      </c>
      <c r="F154" s="153" t="s">
        <v>3468</v>
      </c>
      <c r="G154" s="154" t="s">
        <v>325</v>
      </c>
      <c r="H154" s="155">
        <v>4</v>
      </c>
      <c r="I154" s="156"/>
      <c r="J154" s="157">
        <f t="shared" si="1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83</v>
      </c>
      <c r="AY154" s="18" t="s">
        <v>159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83</v>
      </c>
      <c r="BK154" s="164">
        <f t="shared" si="19"/>
        <v>0</v>
      </c>
      <c r="BL154" s="18" t="s">
        <v>165</v>
      </c>
      <c r="BM154" s="163" t="s">
        <v>462</v>
      </c>
    </row>
    <row r="155" spans="1:65" s="2" customFormat="1" ht="16.5" customHeight="1">
      <c r="A155" s="33"/>
      <c r="B155" s="150"/>
      <c r="C155" s="151" t="s">
        <v>316</v>
      </c>
      <c r="D155" s="151" t="s">
        <v>161</v>
      </c>
      <c r="E155" s="152" t="s">
        <v>3469</v>
      </c>
      <c r="F155" s="153" t="s">
        <v>3470</v>
      </c>
      <c r="G155" s="154" t="s">
        <v>325</v>
      </c>
      <c r="H155" s="155">
        <v>3</v>
      </c>
      <c r="I155" s="156"/>
      <c r="J155" s="157">
        <f t="shared" si="10"/>
        <v>0</v>
      </c>
      <c r="K155" s="158"/>
      <c r="L155" s="34"/>
      <c r="M155" s="159" t="s">
        <v>1</v>
      </c>
      <c r="N155" s="160" t="s">
        <v>41</v>
      </c>
      <c r="O155" s="59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83</v>
      </c>
      <c r="BK155" s="164">
        <f t="shared" si="19"/>
        <v>0</v>
      </c>
      <c r="BL155" s="18" t="s">
        <v>165</v>
      </c>
      <c r="BM155" s="163" t="s">
        <v>475</v>
      </c>
    </row>
    <row r="156" spans="1:65" s="2" customFormat="1" ht="21.75" customHeight="1">
      <c r="A156" s="33"/>
      <c r="B156" s="150"/>
      <c r="C156" s="151" t="s">
        <v>322</v>
      </c>
      <c r="D156" s="151" t="s">
        <v>161</v>
      </c>
      <c r="E156" s="152" t="s">
        <v>3471</v>
      </c>
      <c r="F156" s="153" t="s">
        <v>3472</v>
      </c>
      <c r="G156" s="154" t="s">
        <v>325</v>
      </c>
      <c r="H156" s="155">
        <v>1</v>
      </c>
      <c r="I156" s="156"/>
      <c r="J156" s="157">
        <f t="shared" si="10"/>
        <v>0</v>
      </c>
      <c r="K156" s="158"/>
      <c r="L156" s="34"/>
      <c r="M156" s="159" t="s">
        <v>1</v>
      </c>
      <c r="N156" s="160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165</v>
      </c>
      <c r="AT156" s="163" t="s">
        <v>161</v>
      </c>
      <c r="AU156" s="163" t="s">
        <v>83</v>
      </c>
      <c r="AY156" s="18" t="s">
        <v>159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83</v>
      </c>
      <c r="BK156" s="164">
        <f t="shared" si="19"/>
        <v>0</v>
      </c>
      <c r="BL156" s="18" t="s">
        <v>165</v>
      </c>
      <c r="BM156" s="163" t="s">
        <v>488</v>
      </c>
    </row>
    <row r="157" spans="1:65" s="2" customFormat="1" ht="21.75" customHeight="1">
      <c r="A157" s="33"/>
      <c r="B157" s="150"/>
      <c r="C157" s="151" t="s">
        <v>327</v>
      </c>
      <c r="D157" s="151" t="s">
        <v>161</v>
      </c>
      <c r="E157" s="152" t="s">
        <v>3473</v>
      </c>
      <c r="F157" s="153" t="s">
        <v>3474</v>
      </c>
      <c r="G157" s="154" t="s">
        <v>325</v>
      </c>
      <c r="H157" s="155">
        <v>1</v>
      </c>
      <c r="I157" s="156"/>
      <c r="J157" s="157">
        <f t="shared" si="1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83</v>
      </c>
      <c r="BK157" s="164">
        <f t="shared" si="19"/>
        <v>0</v>
      </c>
      <c r="BL157" s="18" t="s">
        <v>165</v>
      </c>
      <c r="BM157" s="163" t="s">
        <v>498</v>
      </c>
    </row>
    <row r="158" spans="1:65" s="2" customFormat="1" ht="21.75" customHeight="1">
      <c r="A158" s="33"/>
      <c r="B158" s="150"/>
      <c r="C158" s="151" t="s">
        <v>332</v>
      </c>
      <c r="D158" s="151" t="s">
        <v>161</v>
      </c>
      <c r="E158" s="152" t="s">
        <v>3475</v>
      </c>
      <c r="F158" s="153" t="s">
        <v>3476</v>
      </c>
      <c r="G158" s="154" t="s">
        <v>325</v>
      </c>
      <c r="H158" s="155">
        <v>1</v>
      </c>
      <c r="I158" s="156"/>
      <c r="J158" s="157">
        <f t="shared" si="1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165</v>
      </c>
      <c r="AT158" s="163" t="s">
        <v>161</v>
      </c>
      <c r="AU158" s="163" t="s">
        <v>83</v>
      </c>
      <c r="AY158" s="18" t="s">
        <v>159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83</v>
      </c>
      <c r="BK158" s="164">
        <f t="shared" si="19"/>
        <v>0</v>
      </c>
      <c r="BL158" s="18" t="s">
        <v>165</v>
      </c>
      <c r="BM158" s="163" t="s">
        <v>510</v>
      </c>
    </row>
    <row r="159" spans="1:65" s="2" customFormat="1" ht="16.5" customHeight="1">
      <c r="A159" s="33"/>
      <c r="B159" s="150"/>
      <c r="C159" s="151" t="s">
        <v>336</v>
      </c>
      <c r="D159" s="151" t="s">
        <v>161</v>
      </c>
      <c r="E159" s="152" t="s">
        <v>3477</v>
      </c>
      <c r="F159" s="153" t="s">
        <v>3478</v>
      </c>
      <c r="G159" s="154" t="s">
        <v>190</v>
      </c>
      <c r="H159" s="155">
        <v>10</v>
      </c>
      <c r="I159" s="156"/>
      <c r="J159" s="157">
        <f t="shared" si="1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165</v>
      </c>
      <c r="AT159" s="163" t="s">
        <v>161</v>
      </c>
      <c r="AU159" s="163" t="s">
        <v>83</v>
      </c>
      <c r="AY159" s="18" t="s">
        <v>159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83</v>
      </c>
      <c r="BK159" s="164">
        <f t="shared" si="19"/>
        <v>0</v>
      </c>
      <c r="BL159" s="18" t="s">
        <v>165</v>
      </c>
      <c r="BM159" s="163" t="s">
        <v>521</v>
      </c>
    </row>
    <row r="160" spans="1:65" s="2" customFormat="1" ht="24.2" customHeight="1">
      <c r="A160" s="33"/>
      <c r="B160" s="150"/>
      <c r="C160" s="151" t="s">
        <v>341</v>
      </c>
      <c r="D160" s="151" t="s">
        <v>161</v>
      </c>
      <c r="E160" s="152" t="s">
        <v>3479</v>
      </c>
      <c r="F160" s="153" t="s">
        <v>3480</v>
      </c>
      <c r="G160" s="154" t="s">
        <v>325</v>
      </c>
      <c r="H160" s="155">
        <v>2</v>
      </c>
      <c r="I160" s="156"/>
      <c r="J160" s="157">
        <f t="shared" si="10"/>
        <v>0</v>
      </c>
      <c r="K160" s="158"/>
      <c r="L160" s="34"/>
      <c r="M160" s="159" t="s">
        <v>1</v>
      </c>
      <c r="N160" s="160" t="s">
        <v>41</v>
      </c>
      <c r="O160" s="59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165</v>
      </c>
      <c r="AT160" s="163" t="s">
        <v>161</v>
      </c>
      <c r="AU160" s="163" t="s">
        <v>83</v>
      </c>
      <c r="AY160" s="18" t="s">
        <v>159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8" t="s">
        <v>83</v>
      </c>
      <c r="BK160" s="164">
        <f t="shared" si="19"/>
        <v>0</v>
      </c>
      <c r="BL160" s="18" t="s">
        <v>165</v>
      </c>
      <c r="BM160" s="163" t="s">
        <v>529</v>
      </c>
    </row>
    <row r="161" spans="1:65" s="2" customFormat="1" ht="76.35" customHeight="1">
      <c r="A161" s="33"/>
      <c r="B161" s="150"/>
      <c r="C161" s="151" t="s">
        <v>347</v>
      </c>
      <c r="D161" s="151" t="s">
        <v>161</v>
      </c>
      <c r="E161" s="152" t="s">
        <v>3481</v>
      </c>
      <c r="F161" s="153" t="s">
        <v>3482</v>
      </c>
      <c r="G161" s="154" t="s">
        <v>325</v>
      </c>
      <c r="H161" s="155">
        <v>3</v>
      </c>
      <c r="I161" s="156"/>
      <c r="J161" s="157">
        <f t="shared" si="10"/>
        <v>0</v>
      </c>
      <c r="K161" s="158"/>
      <c r="L161" s="34"/>
      <c r="M161" s="159" t="s">
        <v>1</v>
      </c>
      <c r="N161" s="160" t="s">
        <v>41</v>
      </c>
      <c r="O161" s="59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8" t="s">
        <v>83</v>
      </c>
      <c r="BK161" s="164">
        <f t="shared" si="19"/>
        <v>0</v>
      </c>
      <c r="BL161" s="18" t="s">
        <v>165</v>
      </c>
      <c r="BM161" s="163" t="s">
        <v>852</v>
      </c>
    </row>
    <row r="162" spans="1:65" s="2" customFormat="1" ht="16.5" customHeight="1">
      <c r="A162" s="33"/>
      <c r="B162" s="150"/>
      <c r="C162" s="151" t="s">
        <v>352</v>
      </c>
      <c r="D162" s="151" t="s">
        <v>161</v>
      </c>
      <c r="E162" s="152" t="s">
        <v>3483</v>
      </c>
      <c r="F162" s="153" t="s">
        <v>3484</v>
      </c>
      <c r="G162" s="154" t="s">
        <v>190</v>
      </c>
      <c r="H162" s="155">
        <v>7</v>
      </c>
      <c r="I162" s="156"/>
      <c r="J162" s="157">
        <f t="shared" si="10"/>
        <v>0</v>
      </c>
      <c r="K162" s="158"/>
      <c r="L162" s="34"/>
      <c r="M162" s="159" t="s">
        <v>1</v>
      </c>
      <c r="N162" s="160" t="s">
        <v>41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165</v>
      </c>
      <c r="AT162" s="163" t="s">
        <v>161</v>
      </c>
      <c r="AU162" s="163" t="s">
        <v>83</v>
      </c>
      <c r="AY162" s="18" t="s">
        <v>159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83</v>
      </c>
      <c r="BK162" s="164">
        <f t="shared" si="19"/>
        <v>0</v>
      </c>
      <c r="BL162" s="18" t="s">
        <v>165</v>
      </c>
      <c r="BM162" s="163" t="s">
        <v>864</v>
      </c>
    </row>
    <row r="163" spans="1:65" s="2" customFormat="1" ht="24.2" customHeight="1">
      <c r="A163" s="33"/>
      <c r="B163" s="150"/>
      <c r="C163" s="151" t="s">
        <v>359</v>
      </c>
      <c r="D163" s="151" t="s">
        <v>161</v>
      </c>
      <c r="E163" s="152" t="s">
        <v>3485</v>
      </c>
      <c r="F163" s="153" t="s">
        <v>3486</v>
      </c>
      <c r="G163" s="154" t="s">
        <v>325</v>
      </c>
      <c r="H163" s="155">
        <v>2</v>
      </c>
      <c r="I163" s="156"/>
      <c r="J163" s="157">
        <f t="shared" si="10"/>
        <v>0</v>
      </c>
      <c r="K163" s="158"/>
      <c r="L163" s="34"/>
      <c r="M163" s="159" t="s">
        <v>1</v>
      </c>
      <c r="N163" s="160" t="s">
        <v>41</v>
      </c>
      <c r="O163" s="59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83</v>
      </c>
      <c r="AY163" s="18" t="s">
        <v>159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83</v>
      </c>
      <c r="BK163" s="164">
        <f t="shared" si="19"/>
        <v>0</v>
      </c>
      <c r="BL163" s="18" t="s">
        <v>165</v>
      </c>
      <c r="BM163" s="163" t="s">
        <v>874</v>
      </c>
    </row>
    <row r="164" spans="2:63" s="12" customFormat="1" ht="25.9" customHeight="1">
      <c r="B164" s="137"/>
      <c r="D164" s="138" t="s">
        <v>75</v>
      </c>
      <c r="E164" s="139" t="s">
        <v>3487</v>
      </c>
      <c r="F164" s="139" t="s">
        <v>3488</v>
      </c>
      <c r="I164" s="140"/>
      <c r="J164" s="141">
        <f>BK164</f>
        <v>0</v>
      </c>
      <c r="L164" s="137"/>
      <c r="M164" s="142"/>
      <c r="N164" s="143"/>
      <c r="O164" s="143"/>
      <c r="P164" s="144">
        <f>SUM(P165:P169)</f>
        <v>0</v>
      </c>
      <c r="Q164" s="143"/>
      <c r="R164" s="144">
        <f>SUM(R165:R169)</f>
        <v>0</v>
      </c>
      <c r="S164" s="143"/>
      <c r="T164" s="145">
        <f>SUM(T165:T169)</f>
        <v>0</v>
      </c>
      <c r="AR164" s="138" t="s">
        <v>83</v>
      </c>
      <c r="AT164" s="146" t="s">
        <v>75</v>
      </c>
      <c r="AU164" s="146" t="s">
        <v>76</v>
      </c>
      <c r="AY164" s="138" t="s">
        <v>159</v>
      </c>
      <c r="BK164" s="147">
        <f>SUM(BK165:BK169)</f>
        <v>0</v>
      </c>
    </row>
    <row r="165" spans="1:65" s="2" customFormat="1" ht="16.5" customHeight="1">
      <c r="A165" s="33"/>
      <c r="B165" s="150"/>
      <c r="C165" s="151" t="s">
        <v>368</v>
      </c>
      <c r="D165" s="151" t="s">
        <v>161</v>
      </c>
      <c r="E165" s="152" t="s">
        <v>3489</v>
      </c>
      <c r="F165" s="153" t="s">
        <v>3490</v>
      </c>
      <c r="G165" s="154" t="s">
        <v>325</v>
      </c>
      <c r="H165" s="155">
        <v>1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83</v>
      </c>
      <c r="AY165" s="18" t="s">
        <v>159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18" t="s">
        <v>83</v>
      </c>
      <c r="BK165" s="164">
        <f>ROUND(I165*H165,2)</f>
        <v>0</v>
      </c>
      <c r="BL165" s="18" t="s">
        <v>165</v>
      </c>
      <c r="BM165" s="163" t="s">
        <v>883</v>
      </c>
    </row>
    <row r="166" spans="1:65" s="2" customFormat="1" ht="16.5" customHeight="1">
      <c r="A166" s="33"/>
      <c r="B166" s="150"/>
      <c r="C166" s="151" t="s">
        <v>373</v>
      </c>
      <c r="D166" s="151" t="s">
        <v>161</v>
      </c>
      <c r="E166" s="152" t="s">
        <v>3491</v>
      </c>
      <c r="F166" s="153" t="s">
        <v>3492</v>
      </c>
      <c r="G166" s="154" t="s">
        <v>325</v>
      </c>
      <c r="H166" s="155">
        <v>1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83</v>
      </c>
      <c r="AY166" s="18" t="s">
        <v>159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83</v>
      </c>
      <c r="BK166" s="164">
        <f>ROUND(I166*H166,2)</f>
        <v>0</v>
      </c>
      <c r="BL166" s="18" t="s">
        <v>165</v>
      </c>
      <c r="BM166" s="163" t="s">
        <v>894</v>
      </c>
    </row>
    <row r="167" spans="1:65" s="2" customFormat="1" ht="16.5" customHeight="1">
      <c r="A167" s="33"/>
      <c r="B167" s="150"/>
      <c r="C167" s="151" t="s">
        <v>379</v>
      </c>
      <c r="D167" s="151" t="s">
        <v>161</v>
      </c>
      <c r="E167" s="152" t="s">
        <v>3493</v>
      </c>
      <c r="F167" s="153" t="s">
        <v>3494</v>
      </c>
      <c r="G167" s="154" t="s">
        <v>325</v>
      </c>
      <c r="H167" s="155">
        <v>1</v>
      </c>
      <c r="I167" s="156"/>
      <c r="J167" s="157">
        <f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8" t="s">
        <v>83</v>
      </c>
      <c r="BK167" s="164">
        <f>ROUND(I167*H167,2)</f>
        <v>0</v>
      </c>
      <c r="BL167" s="18" t="s">
        <v>165</v>
      </c>
      <c r="BM167" s="163" t="s">
        <v>903</v>
      </c>
    </row>
    <row r="168" spans="1:65" s="2" customFormat="1" ht="16.5" customHeight="1">
      <c r="A168" s="33"/>
      <c r="B168" s="150"/>
      <c r="C168" s="151" t="s">
        <v>386</v>
      </c>
      <c r="D168" s="151" t="s">
        <v>161</v>
      </c>
      <c r="E168" s="152" t="s">
        <v>3495</v>
      </c>
      <c r="F168" s="153" t="s">
        <v>3496</v>
      </c>
      <c r="G168" s="154" t="s">
        <v>325</v>
      </c>
      <c r="H168" s="155">
        <v>1</v>
      </c>
      <c r="I168" s="156"/>
      <c r="J168" s="157">
        <f>ROUND(I168*H168,2)</f>
        <v>0</v>
      </c>
      <c r="K168" s="158"/>
      <c r="L168" s="34"/>
      <c r="M168" s="159" t="s">
        <v>1</v>
      </c>
      <c r="N168" s="160" t="s">
        <v>41</v>
      </c>
      <c r="O168" s="59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83</v>
      </c>
      <c r="AY168" s="18" t="s">
        <v>159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18" t="s">
        <v>83</v>
      </c>
      <c r="BK168" s="164">
        <f>ROUND(I168*H168,2)</f>
        <v>0</v>
      </c>
      <c r="BL168" s="18" t="s">
        <v>165</v>
      </c>
      <c r="BM168" s="163" t="s">
        <v>922</v>
      </c>
    </row>
    <row r="169" spans="1:65" s="2" customFormat="1" ht="16.5" customHeight="1">
      <c r="A169" s="33"/>
      <c r="B169" s="150"/>
      <c r="C169" s="151" t="s">
        <v>393</v>
      </c>
      <c r="D169" s="151" t="s">
        <v>161</v>
      </c>
      <c r="E169" s="152" t="s">
        <v>3497</v>
      </c>
      <c r="F169" s="153" t="s">
        <v>3498</v>
      </c>
      <c r="G169" s="154" t="s">
        <v>325</v>
      </c>
      <c r="H169" s="155">
        <v>1</v>
      </c>
      <c r="I169" s="156"/>
      <c r="J169" s="157">
        <f>ROUND(I169*H169,2)</f>
        <v>0</v>
      </c>
      <c r="K169" s="158"/>
      <c r="L169" s="34"/>
      <c r="M169" s="186" t="s">
        <v>1</v>
      </c>
      <c r="N169" s="187" t="s">
        <v>41</v>
      </c>
      <c r="O169" s="188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>IF(N169="základní",J169,0)</f>
        <v>0</v>
      </c>
      <c r="BF169" s="164">
        <f>IF(N169="snížená",J169,0)</f>
        <v>0</v>
      </c>
      <c r="BG169" s="164">
        <f>IF(N169="zákl. přenesená",J169,0)</f>
        <v>0</v>
      </c>
      <c r="BH169" s="164">
        <f>IF(N169="sníž. přenesená",J169,0)</f>
        <v>0</v>
      </c>
      <c r="BI169" s="164">
        <f>IF(N169="nulová",J169,0)</f>
        <v>0</v>
      </c>
      <c r="BJ169" s="18" t="s">
        <v>83</v>
      </c>
      <c r="BK169" s="164">
        <f>ROUND(I169*H169,2)</f>
        <v>0</v>
      </c>
      <c r="BL169" s="18" t="s">
        <v>165</v>
      </c>
      <c r="BM169" s="163" t="s">
        <v>938</v>
      </c>
    </row>
    <row r="170" spans="1:31" s="2" customFormat="1" ht="6.95" customHeight="1">
      <c r="A170" s="33"/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34"/>
      <c r="M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</sheetData>
  <autoFilter ref="C122:K169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105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4"/>
      <c r="G9" s="264"/>
      <c r="H9" s="26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4" t="s">
        <v>3499</v>
      </c>
      <c r="F11" s="264"/>
      <c r="G11" s="264"/>
      <c r="H11" s="264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5" t="str">
        <f>'Rekapitulace stavby'!E14</f>
        <v>Vyplň údaj</v>
      </c>
      <c r="F20" s="230"/>
      <c r="G20" s="230"/>
      <c r="H20" s="230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5" t="s">
        <v>1</v>
      </c>
      <c r="F29" s="235"/>
      <c r="G29" s="235"/>
      <c r="H29" s="235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ROUND(J126,2)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ROUND((SUM(BE126:BE198)),2)</f>
        <v>0</v>
      </c>
      <c r="G35" s="33"/>
      <c r="H35" s="33"/>
      <c r="I35" s="106">
        <v>0.21</v>
      </c>
      <c r="J35" s="105">
        <f>ROUND(((SUM(BE126:BE198))*I35),2)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ROUND((SUM(BF126:BF198)),2)</f>
        <v>0</v>
      </c>
      <c r="G36" s="33"/>
      <c r="H36" s="33"/>
      <c r="I36" s="106">
        <v>0.15</v>
      </c>
      <c r="J36" s="105">
        <f>ROUND(((SUM(BF126:BF198))*I36),2)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ROUND((SUM(BG126:BG198)),2)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ROUND((SUM(BH126:BH198)),2)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ROUND((SUM(BI126:BI198)),2)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4"/>
      <c r="G87" s="264"/>
      <c r="H87" s="26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4" t="str">
        <f>E11</f>
        <v>06 - MAR</v>
      </c>
      <c r="F89" s="264"/>
      <c r="G89" s="264"/>
      <c r="H89" s="264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3500</v>
      </c>
      <c r="E99" s="120"/>
      <c r="F99" s="120"/>
      <c r="G99" s="120"/>
      <c r="H99" s="120"/>
      <c r="I99" s="120"/>
      <c r="J99" s="121">
        <f>J127</f>
        <v>0</v>
      </c>
      <c r="L99" s="118"/>
    </row>
    <row r="100" spans="2:12" s="9" customFormat="1" ht="24.95" customHeight="1">
      <c r="B100" s="118"/>
      <c r="D100" s="119" t="s">
        <v>3501</v>
      </c>
      <c r="E100" s="120"/>
      <c r="F100" s="120"/>
      <c r="G100" s="120"/>
      <c r="H100" s="120"/>
      <c r="I100" s="120"/>
      <c r="J100" s="121">
        <f>J151</f>
        <v>0</v>
      </c>
      <c r="L100" s="118"/>
    </row>
    <row r="101" spans="2:12" s="9" customFormat="1" ht="24.95" customHeight="1">
      <c r="B101" s="118"/>
      <c r="D101" s="119" t="s">
        <v>3502</v>
      </c>
      <c r="E101" s="120"/>
      <c r="F101" s="120"/>
      <c r="G101" s="120"/>
      <c r="H101" s="120"/>
      <c r="I101" s="120"/>
      <c r="J101" s="121">
        <f>J160</f>
        <v>0</v>
      </c>
      <c r="L101" s="118"/>
    </row>
    <row r="102" spans="2:12" s="9" customFormat="1" ht="24.95" customHeight="1">
      <c r="B102" s="118"/>
      <c r="D102" s="119" t="s">
        <v>3503</v>
      </c>
      <c r="E102" s="120"/>
      <c r="F102" s="120"/>
      <c r="G102" s="120"/>
      <c r="H102" s="120"/>
      <c r="I102" s="120"/>
      <c r="J102" s="121">
        <f>J162</f>
        <v>0</v>
      </c>
      <c r="L102" s="118"/>
    </row>
    <row r="103" spans="2:12" s="9" customFormat="1" ht="24.95" customHeight="1">
      <c r="B103" s="118"/>
      <c r="D103" s="119" t="s">
        <v>3504</v>
      </c>
      <c r="E103" s="120"/>
      <c r="F103" s="120"/>
      <c r="G103" s="120"/>
      <c r="H103" s="120"/>
      <c r="I103" s="120"/>
      <c r="J103" s="121">
        <f>J165</f>
        <v>0</v>
      </c>
      <c r="L103" s="118"/>
    </row>
    <row r="104" spans="2:12" s="9" customFormat="1" ht="24.95" customHeight="1">
      <c r="B104" s="118"/>
      <c r="D104" s="119" t="s">
        <v>3505</v>
      </c>
      <c r="E104" s="120"/>
      <c r="F104" s="120"/>
      <c r="G104" s="120"/>
      <c r="H104" s="120"/>
      <c r="I104" s="120"/>
      <c r="J104" s="121">
        <f>J187</f>
        <v>0</v>
      </c>
      <c r="L104" s="118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144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62" t="str">
        <f>E7</f>
        <v>Nemocnice ČEské Budějovice a.s.</v>
      </c>
      <c r="F114" s="263"/>
      <c r="G114" s="263"/>
      <c r="H114" s="26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2:12" s="1" customFormat="1" ht="12" customHeight="1">
      <c r="B115" s="21"/>
      <c r="C115" s="28" t="s">
        <v>125</v>
      </c>
      <c r="L115" s="21"/>
    </row>
    <row r="116" spans="1:31" s="2" customFormat="1" ht="23.25" customHeight="1">
      <c r="A116" s="33"/>
      <c r="B116" s="34"/>
      <c r="C116" s="33"/>
      <c r="D116" s="33"/>
      <c r="E116" s="262" t="s">
        <v>126</v>
      </c>
      <c r="F116" s="264"/>
      <c r="G116" s="264"/>
      <c r="H116" s="264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127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24" t="str">
        <f>E11</f>
        <v>06 - MAR</v>
      </c>
      <c r="F118" s="264"/>
      <c r="G118" s="264"/>
      <c r="H118" s="264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3"/>
      <c r="E120" s="33"/>
      <c r="F120" s="26" t="str">
        <f>F14</f>
        <v xml:space="preserve"> </v>
      </c>
      <c r="G120" s="33"/>
      <c r="H120" s="33"/>
      <c r="I120" s="28" t="s">
        <v>22</v>
      </c>
      <c r="J120" s="56" t="str">
        <f>IF(J14="","",J14)</f>
        <v>6. 6. 2022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24</v>
      </c>
      <c r="D122" s="33"/>
      <c r="E122" s="33"/>
      <c r="F122" s="26" t="str">
        <f>E17</f>
        <v xml:space="preserve"> </v>
      </c>
      <c r="G122" s="33"/>
      <c r="H122" s="33"/>
      <c r="I122" s="28" t="s">
        <v>29</v>
      </c>
      <c r="J122" s="31" t="str">
        <f>E23</f>
        <v>ARKUS5 s.r.o.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7" customHeight="1">
      <c r="A123" s="33"/>
      <c r="B123" s="34"/>
      <c r="C123" s="28" t="s">
        <v>27</v>
      </c>
      <c r="D123" s="33"/>
      <c r="E123" s="33"/>
      <c r="F123" s="26" t="str">
        <f>IF(E20="","",E20)</f>
        <v>Vyplň údaj</v>
      </c>
      <c r="G123" s="33"/>
      <c r="H123" s="33"/>
      <c r="I123" s="28" t="s">
        <v>33</v>
      </c>
      <c r="J123" s="31" t="str">
        <f>E26</f>
        <v>lacko.ondrej@seznam.cz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26"/>
      <c r="B125" s="127"/>
      <c r="C125" s="128" t="s">
        <v>145</v>
      </c>
      <c r="D125" s="129" t="s">
        <v>61</v>
      </c>
      <c r="E125" s="129" t="s">
        <v>57</v>
      </c>
      <c r="F125" s="129" t="s">
        <v>58</v>
      </c>
      <c r="G125" s="129" t="s">
        <v>146</v>
      </c>
      <c r="H125" s="129" t="s">
        <v>147</v>
      </c>
      <c r="I125" s="129" t="s">
        <v>148</v>
      </c>
      <c r="J125" s="130" t="s">
        <v>131</v>
      </c>
      <c r="K125" s="131" t="s">
        <v>149</v>
      </c>
      <c r="L125" s="132"/>
      <c r="M125" s="63" t="s">
        <v>1</v>
      </c>
      <c r="N125" s="64" t="s">
        <v>40</v>
      </c>
      <c r="O125" s="64" t="s">
        <v>150</v>
      </c>
      <c r="P125" s="64" t="s">
        <v>151</v>
      </c>
      <c r="Q125" s="64" t="s">
        <v>152</v>
      </c>
      <c r="R125" s="64" t="s">
        <v>153</v>
      </c>
      <c r="S125" s="64" t="s">
        <v>154</v>
      </c>
      <c r="T125" s="65" t="s">
        <v>155</v>
      </c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63" s="2" customFormat="1" ht="22.9" customHeight="1">
      <c r="A126" s="33"/>
      <c r="B126" s="34"/>
      <c r="C126" s="70" t="s">
        <v>156</v>
      </c>
      <c r="D126" s="33"/>
      <c r="E126" s="33"/>
      <c r="F126" s="33"/>
      <c r="G126" s="33"/>
      <c r="H126" s="33"/>
      <c r="I126" s="33"/>
      <c r="J126" s="133">
        <f>BK126</f>
        <v>0</v>
      </c>
      <c r="K126" s="33"/>
      <c r="L126" s="34"/>
      <c r="M126" s="66"/>
      <c r="N126" s="57"/>
      <c r="O126" s="67"/>
      <c r="P126" s="134">
        <f>P127+P151+P160+P162+P165+P187</f>
        <v>0</v>
      </c>
      <c r="Q126" s="67"/>
      <c r="R126" s="134">
        <f>R127+R151+R160+R162+R165+R187</f>
        <v>0</v>
      </c>
      <c r="S126" s="67"/>
      <c r="T126" s="135">
        <f>T127+T151+T160+T162+T165+T187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75</v>
      </c>
      <c r="AU126" s="18" t="s">
        <v>133</v>
      </c>
      <c r="BK126" s="136">
        <f>BK127+BK151+BK160+BK162+BK165+BK187</f>
        <v>0</v>
      </c>
    </row>
    <row r="127" spans="2:63" s="12" customFormat="1" ht="25.9" customHeight="1">
      <c r="B127" s="137"/>
      <c r="D127" s="138" t="s">
        <v>75</v>
      </c>
      <c r="E127" s="139" t="s">
        <v>3440</v>
      </c>
      <c r="F127" s="139" t="s">
        <v>3506</v>
      </c>
      <c r="I127" s="140"/>
      <c r="J127" s="141">
        <f>BK127</f>
        <v>0</v>
      </c>
      <c r="L127" s="137"/>
      <c r="M127" s="142"/>
      <c r="N127" s="143"/>
      <c r="O127" s="143"/>
      <c r="P127" s="144">
        <f>SUM(P128:P150)</f>
        <v>0</v>
      </c>
      <c r="Q127" s="143"/>
      <c r="R127" s="144">
        <f>SUM(R128:R150)</f>
        <v>0</v>
      </c>
      <c r="S127" s="143"/>
      <c r="T127" s="145">
        <f>SUM(T128:T150)</f>
        <v>0</v>
      </c>
      <c r="AR127" s="138" t="s">
        <v>83</v>
      </c>
      <c r="AT127" s="146" t="s">
        <v>75</v>
      </c>
      <c r="AU127" s="146" t="s">
        <v>76</v>
      </c>
      <c r="AY127" s="138" t="s">
        <v>159</v>
      </c>
      <c r="BK127" s="147">
        <f>SUM(BK128:BK150)</f>
        <v>0</v>
      </c>
    </row>
    <row r="128" spans="1:65" s="2" customFormat="1" ht="24.2" customHeight="1">
      <c r="A128" s="33"/>
      <c r="B128" s="150"/>
      <c r="C128" s="151" t="s">
        <v>83</v>
      </c>
      <c r="D128" s="151" t="s">
        <v>161</v>
      </c>
      <c r="E128" s="152" t="s">
        <v>3507</v>
      </c>
      <c r="F128" s="153" t="s">
        <v>3508</v>
      </c>
      <c r="G128" s="154" t="s">
        <v>2922</v>
      </c>
      <c r="H128" s="155">
        <v>20</v>
      </c>
      <c r="I128" s="156"/>
      <c r="J128" s="157">
        <f aca="true" t="shared" si="0" ref="J128:J150"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 aca="true" t="shared" si="1" ref="P128:P150">O128*H128</f>
        <v>0</v>
      </c>
      <c r="Q128" s="161">
        <v>0</v>
      </c>
      <c r="R128" s="161">
        <f aca="true" t="shared" si="2" ref="R128:R150">Q128*H128</f>
        <v>0</v>
      </c>
      <c r="S128" s="161">
        <v>0</v>
      </c>
      <c r="T128" s="162">
        <f aca="true" t="shared" si="3" ref="T128:T150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165</v>
      </c>
      <c r="AT128" s="163" t="s">
        <v>161</v>
      </c>
      <c r="AU128" s="163" t="s">
        <v>83</v>
      </c>
      <c r="AY128" s="18" t="s">
        <v>159</v>
      </c>
      <c r="BE128" s="164">
        <f aca="true" t="shared" si="4" ref="BE128:BE150">IF(N128="základní",J128,0)</f>
        <v>0</v>
      </c>
      <c r="BF128" s="164">
        <f aca="true" t="shared" si="5" ref="BF128:BF150">IF(N128="snížená",J128,0)</f>
        <v>0</v>
      </c>
      <c r="BG128" s="164">
        <f aca="true" t="shared" si="6" ref="BG128:BG150">IF(N128="zákl. přenesená",J128,0)</f>
        <v>0</v>
      </c>
      <c r="BH128" s="164">
        <f aca="true" t="shared" si="7" ref="BH128:BH150">IF(N128="sníž. přenesená",J128,0)</f>
        <v>0</v>
      </c>
      <c r="BI128" s="164">
        <f aca="true" t="shared" si="8" ref="BI128:BI150">IF(N128="nulová",J128,0)</f>
        <v>0</v>
      </c>
      <c r="BJ128" s="18" t="s">
        <v>83</v>
      </c>
      <c r="BK128" s="164">
        <f aca="true" t="shared" si="9" ref="BK128:BK150">ROUND(I128*H128,2)</f>
        <v>0</v>
      </c>
      <c r="BL128" s="18" t="s">
        <v>165</v>
      </c>
      <c r="BM128" s="163" t="s">
        <v>85</v>
      </c>
    </row>
    <row r="129" spans="1:65" s="2" customFormat="1" ht="16.5" customHeight="1">
      <c r="A129" s="33"/>
      <c r="B129" s="150"/>
      <c r="C129" s="151" t="s">
        <v>85</v>
      </c>
      <c r="D129" s="151" t="s">
        <v>161</v>
      </c>
      <c r="E129" s="152" t="s">
        <v>3509</v>
      </c>
      <c r="F129" s="153" t="s">
        <v>3510</v>
      </c>
      <c r="G129" s="154" t="s">
        <v>2922</v>
      </c>
      <c r="H129" s="155">
        <v>20</v>
      </c>
      <c r="I129" s="156"/>
      <c r="J129" s="157">
        <f t="shared" si="0"/>
        <v>0</v>
      </c>
      <c r="K129" s="158"/>
      <c r="L129" s="34"/>
      <c r="M129" s="159" t="s">
        <v>1</v>
      </c>
      <c r="N129" s="160" t="s">
        <v>41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165</v>
      </c>
      <c r="AT129" s="163" t="s">
        <v>161</v>
      </c>
      <c r="AU129" s="163" t="s">
        <v>83</v>
      </c>
      <c r="AY129" s="18" t="s">
        <v>159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83</v>
      </c>
      <c r="BK129" s="164">
        <f t="shared" si="9"/>
        <v>0</v>
      </c>
      <c r="BL129" s="18" t="s">
        <v>165</v>
      </c>
      <c r="BM129" s="163" t="s">
        <v>165</v>
      </c>
    </row>
    <row r="130" spans="1:65" s="2" customFormat="1" ht="49.15" customHeight="1">
      <c r="A130" s="33"/>
      <c r="B130" s="150"/>
      <c r="C130" s="151" t="s">
        <v>172</v>
      </c>
      <c r="D130" s="151" t="s">
        <v>161</v>
      </c>
      <c r="E130" s="152" t="s">
        <v>3511</v>
      </c>
      <c r="F130" s="153" t="s">
        <v>3512</v>
      </c>
      <c r="G130" s="154" t="s">
        <v>2922</v>
      </c>
      <c r="H130" s="155">
        <v>4</v>
      </c>
      <c r="I130" s="156"/>
      <c r="J130" s="157">
        <f t="shared" si="0"/>
        <v>0</v>
      </c>
      <c r="K130" s="158"/>
      <c r="L130" s="34"/>
      <c r="M130" s="159" t="s">
        <v>1</v>
      </c>
      <c r="N130" s="160" t="s">
        <v>41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165</v>
      </c>
      <c r="AT130" s="163" t="s">
        <v>161</v>
      </c>
      <c r="AU130" s="163" t="s">
        <v>83</v>
      </c>
      <c r="AY130" s="18" t="s">
        <v>159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83</v>
      </c>
      <c r="BK130" s="164">
        <f t="shared" si="9"/>
        <v>0</v>
      </c>
      <c r="BL130" s="18" t="s">
        <v>165</v>
      </c>
      <c r="BM130" s="163" t="s">
        <v>183</v>
      </c>
    </row>
    <row r="131" spans="1:65" s="2" customFormat="1" ht="44.25" customHeight="1">
      <c r="A131" s="33"/>
      <c r="B131" s="150"/>
      <c r="C131" s="151" t="s">
        <v>165</v>
      </c>
      <c r="D131" s="151" t="s">
        <v>161</v>
      </c>
      <c r="E131" s="152" t="s">
        <v>3513</v>
      </c>
      <c r="F131" s="153" t="s">
        <v>3514</v>
      </c>
      <c r="G131" s="154" t="s">
        <v>2922</v>
      </c>
      <c r="H131" s="155">
        <v>4</v>
      </c>
      <c r="I131" s="156"/>
      <c r="J131" s="157">
        <f t="shared" si="0"/>
        <v>0</v>
      </c>
      <c r="K131" s="158"/>
      <c r="L131" s="34"/>
      <c r="M131" s="159" t="s">
        <v>1</v>
      </c>
      <c r="N131" s="160" t="s">
        <v>41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165</v>
      </c>
      <c r="AT131" s="163" t="s">
        <v>161</v>
      </c>
      <c r="AU131" s="163" t="s">
        <v>83</v>
      </c>
      <c r="AY131" s="18" t="s">
        <v>159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83</v>
      </c>
      <c r="BK131" s="164">
        <f t="shared" si="9"/>
        <v>0</v>
      </c>
      <c r="BL131" s="18" t="s">
        <v>165</v>
      </c>
      <c r="BM131" s="163" t="s">
        <v>193</v>
      </c>
    </row>
    <row r="132" spans="1:65" s="2" customFormat="1" ht="44.25" customHeight="1">
      <c r="A132" s="33"/>
      <c r="B132" s="150"/>
      <c r="C132" s="151" t="s">
        <v>179</v>
      </c>
      <c r="D132" s="151" t="s">
        <v>161</v>
      </c>
      <c r="E132" s="152" t="s">
        <v>3515</v>
      </c>
      <c r="F132" s="153" t="s">
        <v>3516</v>
      </c>
      <c r="G132" s="154" t="s">
        <v>2922</v>
      </c>
      <c r="H132" s="155">
        <v>16</v>
      </c>
      <c r="I132" s="156"/>
      <c r="J132" s="157">
        <f t="shared" si="0"/>
        <v>0</v>
      </c>
      <c r="K132" s="158"/>
      <c r="L132" s="34"/>
      <c r="M132" s="159" t="s">
        <v>1</v>
      </c>
      <c r="N132" s="160" t="s">
        <v>41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165</v>
      </c>
      <c r="AT132" s="163" t="s">
        <v>161</v>
      </c>
      <c r="AU132" s="163" t="s">
        <v>83</v>
      </c>
      <c r="AY132" s="18" t="s">
        <v>159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83</v>
      </c>
      <c r="BK132" s="164">
        <f t="shared" si="9"/>
        <v>0</v>
      </c>
      <c r="BL132" s="18" t="s">
        <v>165</v>
      </c>
      <c r="BM132" s="163" t="s">
        <v>115</v>
      </c>
    </row>
    <row r="133" spans="1:65" s="2" customFormat="1" ht="37.9" customHeight="1">
      <c r="A133" s="33"/>
      <c r="B133" s="150"/>
      <c r="C133" s="151" t="s">
        <v>183</v>
      </c>
      <c r="D133" s="151" t="s">
        <v>161</v>
      </c>
      <c r="E133" s="152" t="s">
        <v>3517</v>
      </c>
      <c r="F133" s="153" t="s">
        <v>3518</v>
      </c>
      <c r="G133" s="154" t="s">
        <v>2922</v>
      </c>
      <c r="H133" s="155">
        <v>3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83</v>
      </c>
      <c r="BK133" s="164">
        <f t="shared" si="9"/>
        <v>0</v>
      </c>
      <c r="BL133" s="18" t="s">
        <v>165</v>
      </c>
      <c r="BM133" s="163" t="s">
        <v>121</v>
      </c>
    </row>
    <row r="134" spans="1:65" s="2" customFormat="1" ht="33" customHeight="1">
      <c r="A134" s="33"/>
      <c r="B134" s="150"/>
      <c r="C134" s="151" t="s">
        <v>187</v>
      </c>
      <c r="D134" s="151" t="s">
        <v>161</v>
      </c>
      <c r="E134" s="152" t="s">
        <v>3519</v>
      </c>
      <c r="F134" s="153" t="s">
        <v>3520</v>
      </c>
      <c r="G134" s="154" t="s">
        <v>2922</v>
      </c>
      <c r="H134" s="155">
        <v>16</v>
      </c>
      <c r="I134" s="156"/>
      <c r="J134" s="157">
        <f t="shared" si="0"/>
        <v>0</v>
      </c>
      <c r="K134" s="158"/>
      <c r="L134" s="34"/>
      <c r="M134" s="159" t="s">
        <v>1</v>
      </c>
      <c r="N134" s="160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83</v>
      </c>
      <c r="BK134" s="164">
        <f t="shared" si="9"/>
        <v>0</v>
      </c>
      <c r="BL134" s="18" t="s">
        <v>165</v>
      </c>
      <c r="BM134" s="163" t="s">
        <v>221</v>
      </c>
    </row>
    <row r="135" spans="1:65" s="2" customFormat="1" ht="16.5" customHeight="1">
      <c r="A135" s="33"/>
      <c r="B135" s="150"/>
      <c r="C135" s="151" t="s">
        <v>193</v>
      </c>
      <c r="D135" s="151" t="s">
        <v>161</v>
      </c>
      <c r="E135" s="152" t="s">
        <v>3521</v>
      </c>
      <c r="F135" s="153" t="s">
        <v>3522</v>
      </c>
      <c r="G135" s="154" t="s">
        <v>2922</v>
      </c>
      <c r="H135" s="155">
        <v>4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83</v>
      </c>
      <c r="BK135" s="164">
        <f t="shared" si="9"/>
        <v>0</v>
      </c>
      <c r="BL135" s="18" t="s">
        <v>165</v>
      </c>
      <c r="BM135" s="163" t="s">
        <v>237</v>
      </c>
    </row>
    <row r="136" spans="1:65" s="2" customFormat="1" ht="33" customHeight="1">
      <c r="A136" s="33"/>
      <c r="B136" s="150"/>
      <c r="C136" s="151" t="s">
        <v>198</v>
      </c>
      <c r="D136" s="151" t="s">
        <v>161</v>
      </c>
      <c r="E136" s="152" t="s">
        <v>3523</v>
      </c>
      <c r="F136" s="153" t="s">
        <v>3524</v>
      </c>
      <c r="G136" s="154" t="s">
        <v>2922</v>
      </c>
      <c r="H136" s="155">
        <v>10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247</v>
      </c>
    </row>
    <row r="137" spans="1:65" s="2" customFormat="1" ht="24.2" customHeight="1">
      <c r="A137" s="33"/>
      <c r="B137" s="150"/>
      <c r="C137" s="151" t="s">
        <v>115</v>
      </c>
      <c r="D137" s="151" t="s">
        <v>161</v>
      </c>
      <c r="E137" s="152" t="s">
        <v>3525</v>
      </c>
      <c r="F137" s="153" t="s">
        <v>3526</v>
      </c>
      <c r="G137" s="154" t="s">
        <v>2922</v>
      </c>
      <c r="H137" s="155">
        <v>4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258</v>
      </c>
    </row>
    <row r="138" spans="1:65" s="2" customFormat="1" ht="24.2" customHeight="1">
      <c r="A138" s="33"/>
      <c r="B138" s="150"/>
      <c r="C138" s="151" t="s">
        <v>118</v>
      </c>
      <c r="D138" s="151" t="s">
        <v>161</v>
      </c>
      <c r="E138" s="152" t="s">
        <v>3527</v>
      </c>
      <c r="F138" s="153" t="s">
        <v>3528</v>
      </c>
      <c r="G138" s="154" t="s">
        <v>2922</v>
      </c>
      <c r="H138" s="155">
        <v>2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272</v>
      </c>
    </row>
    <row r="139" spans="1:65" s="2" customFormat="1" ht="24.2" customHeight="1">
      <c r="A139" s="33"/>
      <c r="B139" s="150"/>
      <c r="C139" s="151" t="s">
        <v>121</v>
      </c>
      <c r="D139" s="151" t="s">
        <v>161</v>
      </c>
      <c r="E139" s="152" t="s">
        <v>3529</v>
      </c>
      <c r="F139" s="153" t="s">
        <v>3530</v>
      </c>
      <c r="G139" s="154" t="s">
        <v>2922</v>
      </c>
      <c r="H139" s="155">
        <v>2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83</v>
      </c>
      <c r="BK139" s="164">
        <f t="shared" si="9"/>
        <v>0</v>
      </c>
      <c r="BL139" s="18" t="s">
        <v>165</v>
      </c>
      <c r="BM139" s="163" t="s">
        <v>284</v>
      </c>
    </row>
    <row r="140" spans="1:65" s="2" customFormat="1" ht="24.2" customHeight="1">
      <c r="A140" s="33"/>
      <c r="B140" s="150"/>
      <c r="C140" s="151" t="s">
        <v>216</v>
      </c>
      <c r="D140" s="151" t="s">
        <v>161</v>
      </c>
      <c r="E140" s="152" t="s">
        <v>3529</v>
      </c>
      <c r="F140" s="153" t="s">
        <v>3530</v>
      </c>
      <c r="G140" s="154" t="s">
        <v>2922</v>
      </c>
      <c r="H140" s="155">
        <v>2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83</v>
      </c>
      <c r="AY140" s="18" t="s">
        <v>159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83</v>
      </c>
      <c r="BK140" s="164">
        <f t="shared" si="9"/>
        <v>0</v>
      </c>
      <c r="BL140" s="18" t="s">
        <v>165</v>
      </c>
      <c r="BM140" s="163" t="s">
        <v>296</v>
      </c>
    </row>
    <row r="141" spans="1:65" s="2" customFormat="1" ht="44.25" customHeight="1">
      <c r="A141" s="33"/>
      <c r="B141" s="150"/>
      <c r="C141" s="151" t="s">
        <v>221</v>
      </c>
      <c r="D141" s="151" t="s">
        <v>161</v>
      </c>
      <c r="E141" s="152" t="s">
        <v>3531</v>
      </c>
      <c r="F141" s="153" t="s">
        <v>3532</v>
      </c>
      <c r="G141" s="154" t="s">
        <v>2922</v>
      </c>
      <c r="H141" s="155">
        <v>10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83</v>
      </c>
      <c r="BK141" s="164">
        <f t="shared" si="9"/>
        <v>0</v>
      </c>
      <c r="BL141" s="18" t="s">
        <v>165</v>
      </c>
      <c r="BM141" s="163" t="s">
        <v>308</v>
      </c>
    </row>
    <row r="142" spans="1:65" s="2" customFormat="1" ht="24.2" customHeight="1">
      <c r="A142" s="33"/>
      <c r="B142" s="150"/>
      <c r="C142" s="151" t="s">
        <v>8</v>
      </c>
      <c r="D142" s="151" t="s">
        <v>161</v>
      </c>
      <c r="E142" s="152" t="s">
        <v>3533</v>
      </c>
      <c r="F142" s="153" t="s">
        <v>3534</v>
      </c>
      <c r="G142" s="154" t="s">
        <v>2922</v>
      </c>
      <c r="H142" s="155">
        <v>10</v>
      </c>
      <c r="I142" s="156"/>
      <c r="J142" s="157">
        <f t="shared" si="0"/>
        <v>0</v>
      </c>
      <c r="K142" s="158"/>
      <c r="L142" s="34"/>
      <c r="M142" s="159" t="s">
        <v>1</v>
      </c>
      <c r="N142" s="160" t="s">
        <v>41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83</v>
      </c>
      <c r="AY142" s="18" t="s">
        <v>159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83</v>
      </c>
      <c r="BK142" s="164">
        <f t="shared" si="9"/>
        <v>0</v>
      </c>
      <c r="BL142" s="18" t="s">
        <v>165</v>
      </c>
      <c r="BM142" s="163" t="s">
        <v>316</v>
      </c>
    </row>
    <row r="143" spans="1:65" s="2" customFormat="1" ht="44.25" customHeight="1">
      <c r="A143" s="33"/>
      <c r="B143" s="150"/>
      <c r="C143" s="151" t="s">
        <v>237</v>
      </c>
      <c r="D143" s="151" t="s">
        <v>161</v>
      </c>
      <c r="E143" s="152" t="s">
        <v>3535</v>
      </c>
      <c r="F143" s="153" t="s">
        <v>3536</v>
      </c>
      <c r="G143" s="154" t="s">
        <v>2922</v>
      </c>
      <c r="H143" s="155">
        <v>10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83</v>
      </c>
      <c r="BK143" s="164">
        <f t="shared" si="9"/>
        <v>0</v>
      </c>
      <c r="BL143" s="18" t="s">
        <v>165</v>
      </c>
      <c r="BM143" s="163" t="s">
        <v>327</v>
      </c>
    </row>
    <row r="144" spans="1:65" s="2" customFormat="1" ht="24.2" customHeight="1">
      <c r="A144" s="33"/>
      <c r="B144" s="150"/>
      <c r="C144" s="151" t="s">
        <v>242</v>
      </c>
      <c r="D144" s="151" t="s">
        <v>161</v>
      </c>
      <c r="E144" s="152" t="s">
        <v>3537</v>
      </c>
      <c r="F144" s="153" t="s">
        <v>3538</v>
      </c>
      <c r="G144" s="154" t="s">
        <v>2922</v>
      </c>
      <c r="H144" s="155">
        <v>4</v>
      </c>
      <c r="I144" s="156"/>
      <c r="J144" s="157">
        <f t="shared" si="0"/>
        <v>0</v>
      </c>
      <c r="K144" s="158"/>
      <c r="L144" s="34"/>
      <c r="M144" s="159" t="s">
        <v>1</v>
      </c>
      <c r="N144" s="160" t="s">
        <v>41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83</v>
      </c>
      <c r="AY144" s="18" t="s">
        <v>159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83</v>
      </c>
      <c r="BK144" s="164">
        <f t="shared" si="9"/>
        <v>0</v>
      </c>
      <c r="BL144" s="18" t="s">
        <v>165</v>
      </c>
      <c r="BM144" s="163" t="s">
        <v>336</v>
      </c>
    </row>
    <row r="145" spans="1:65" s="2" customFormat="1" ht="16.5" customHeight="1">
      <c r="A145" s="33"/>
      <c r="B145" s="150"/>
      <c r="C145" s="151" t="s">
        <v>247</v>
      </c>
      <c r="D145" s="151" t="s">
        <v>161</v>
      </c>
      <c r="E145" s="152" t="s">
        <v>3539</v>
      </c>
      <c r="F145" s="153" t="s">
        <v>3540</v>
      </c>
      <c r="G145" s="154" t="s">
        <v>2922</v>
      </c>
      <c r="H145" s="155">
        <v>10</v>
      </c>
      <c r="I145" s="156"/>
      <c r="J145" s="157">
        <f t="shared" si="0"/>
        <v>0</v>
      </c>
      <c r="K145" s="158"/>
      <c r="L145" s="34"/>
      <c r="M145" s="159" t="s">
        <v>1</v>
      </c>
      <c r="N145" s="160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83</v>
      </c>
      <c r="BK145" s="164">
        <f t="shared" si="9"/>
        <v>0</v>
      </c>
      <c r="BL145" s="18" t="s">
        <v>165</v>
      </c>
      <c r="BM145" s="163" t="s">
        <v>347</v>
      </c>
    </row>
    <row r="146" spans="1:65" s="2" customFormat="1" ht="21.75" customHeight="1">
      <c r="A146" s="33"/>
      <c r="B146" s="150"/>
      <c r="C146" s="151" t="s">
        <v>252</v>
      </c>
      <c r="D146" s="151" t="s">
        <v>161</v>
      </c>
      <c r="E146" s="152" t="s">
        <v>3541</v>
      </c>
      <c r="F146" s="153" t="s">
        <v>3542</v>
      </c>
      <c r="G146" s="154" t="s">
        <v>2922</v>
      </c>
      <c r="H146" s="155">
        <v>3</v>
      </c>
      <c r="I146" s="156"/>
      <c r="J146" s="157">
        <f t="shared" si="0"/>
        <v>0</v>
      </c>
      <c r="K146" s="158"/>
      <c r="L146" s="34"/>
      <c r="M146" s="159" t="s">
        <v>1</v>
      </c>
      <c r="N146" s="160" t="s">
        <v>41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165</v>
      </c>
      <c r="AT146" s="163" t="s">
        <v>161</v>
      </c>
      <c r="AU146" s="163" t="s">
        <v>83</v>
      </c>
      <c r="AY146" s="18" t="s">
        <v>159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83</v>
      </c>
      <c r="BK146" s="164">
        <f t="shared" si="9"/>
        <v>0</v>
      </c>
      <c r="BL146" s="18" t="s">
        <v>165</v>
      </c>
      <c r="BM146" s="163" t="s">
        <v>359</v>
      </c>
    </row>
    <row r="147" spans="1:65" s="2" customFormat="1" ht="21.75" customHeight="1">
      <c r="A147" s="33"/>
      <c r="B147" s="150"/>
      <c r="C147" s="151" t="s">
        <v>258</v>
      </c>
      <c r="D147" s="151" t="s">
        <v>161</v>
      </c>
      <c r="E147" s="152" t="s">
        <v>3543</v>
      </c>
      <c r="F147" s="153" t="s">
        <v>3544</v>
      </c>
      <c r="G147" s="154" t="s">
        <v>2922</v>
      </c>
      <c r="H147" s="155">
        <v>1</v>
      </c>
      <c r="I147" s="156"/>
      <c r="J147" s="157">
        <f t="shared" si="0"/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83</v>
      </c>
      <c r="BK147" s="164">
        <f t="shared" si="9"/>
        <v>0</v>
      </c>
      <c r="BL147" s="18" t="s">
        <v>165</v>
      </c>
      <c r="BM147" s="163" t="s">
        <v>373</v>
      </c>
    </row>
    <row r="148" spans="1:65" s="2" customFormat="1" ht="16.5" customHeight="1">
      <c r="A148" s="33"/>
      <c r="B148" s="150"/>
      <c r="C148" s="151" t="s">
        <v>7</v>
      </c>
      <c r="D148" s="151" t="s">
        <v>161</v>
      </c>
      <c r="E148" s="152" t="s">
        <v>3545</v>
      </c>
      <c r="F148" s="153" t="s">
        <v>3546</v>
      </c>
      <c r="G148" s="154" t="s">
        <v>2922</v>
      </c>
      <c r="H148" s="155">
        <v>4</v>
      </c>
      <c r="I148" s="156"/>
      <c r="J148" s="157">
        <f t="shared" si="0"/>
        <v>0</v>
      </c>
      <c r="K148" s="158"/>
      <c r="L148" s="34"/>
      <c r="M148" s="159" t="s">
        <v>1</v>
      </c>
      <c r="N148" s="160" t="s">
        <v>41</v>
      </c>
      <c r="O148" s="59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165</v>
      </c>
      <c r="AT148" s="163" t="s">
        <v>161</v>
      </c>
      <c r="AU148" s="163" t="s">
        <v>83</v>
      </c>
      <c r="AY148" s="18" t="s">
        <v>159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83</v>
      </c>
      <c r="BK148" s="164">
        <f t="shared" si="9"/>
        <v>0</v>
      </c>
      <c r="BL148" s="18" t="s">
        <v>165</v>
      </c>
      <c r="BM148" s="163" t="s">
        <v>386</v>
      </c>
    </row>
    <row r="149" spans="1:65" s="2" customFormat="1" ht="33" customHeight="1">
      <c r="A149" s="33"/>
      <c r="B149" s="150"/>
      <c r="C149" s="151" t="s">
        <v>272</v>
      </c>
      <c r="D149" s="151" t="s">
        <v>161</v>
      </c>
      <c r="E149" s="152" t="s">
        <v>3547</v>
      </c>
      <c r="F149" s="153" t="s">
        <v>3548</v>
      </c>
      <c r="G149" s="154" t="s">
        <v>2922</v>
      </c>
      <c r="H149" s="155">
        <v>5</v>
      </c>
      <c r="I149" s="156"/>
      <c r="J149" s="157">
        <f t="shared" si="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83</v>
      </c>
      <c r="BK149" s="164">
        <f t="shared" si="9"/>
        <v>0</v>
      </c>
      <c r="BL149" s="18" t="s">
        <v>165</v>
      </c>
      <c r="BM149" s="163" t="s">
        <v>398</v>
      </c>
    </row>
    <row r="150" spans="1:65" s="2" customFormat="1" ht="16.5" customHeight="1">
      <c r="A150" s="33"/>
      <c r="B150" s="150"/>
      <c r="C150" s="151" t="s">
        <v>279</v>
      </c>
      <c r="D150" s="151" t="s">
        <v>161</v>
      </c>
      <c r="E150" s="152" t="s">
        <v>3549</v>
      </c>
      <c r="F150" s="153" t="s">
        <v>3550</v>
      </c>
      <c r="G150" s="154" t="s">
        <v>214</v>
      </c>
      <c r="H150" s="155">
        <v>1</v>
      </c>
      <c r="I150" s="156"/>
      <c r="J150" s="157">
        <f t="shared" si="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83</v>
      </c>
      <c r="AY150" s="18" t="s">
        <v>159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83</v>
      </c>
      <c r="BK150" s="164">
        <f t="shared" si="9"/>
        <v>0</v>
      </c>
      <c r="BL150" s="18" t="s">
        <v>165</v>
      </c>
      <c r="BM150" s="163" t="s">
        <v>407</v>
      </c>
    </row>
    <row r="151" spans="2:63" s="12" customFormat="1" ht="25.9" customHeight="1">
      <c r="B151" s="137"/>
      <c r="D151" s="138" t="s">
        <v>75</v>
      </c>
      <c r="E151" s="139" t="s">
        <v>3487</v>
      </c>
      <c r="F151" s="139" t="s">
        <v>3551</v>
      </c>
      <c r="I151" s="140"/>
      <c r="J151" s="141">
        <f>BK151</f>
        <v>0</v>
      </c>
      <c r="L151" s="137"/>
      <c r="M151" s="142"/>
      <c r="N151" s="143"/>
      <c r="O151" s="143"/>
      <c r="P151" s="144">
        <f>SUM(P152:P159)</f>
        <v>0</v>
      </c>
      <c r="Q151" s="143"/>
      <c r="R151" s="144">
        <f>SUM(R152:R159)</f>
        <v>0</v>
      </c>
      <c r="S151" s="143"/>
      <c r="T151" s="145">
        <f>SUM(T152:T159)</f>
        <v>0</v>
      </c>
      <c r="AR151" s="138" t="s">
        <v>83</v>
      </c>
      <c r="AT151" s="146" t="s">
        <v>75</v>
      </c>
      <c r="AU151" s="146" t="s">
        <v>76</v>
      </c>
      <c r="AY151" s="138" t="s">
        <v>159</v>
      </c>
      <c r="BK151" s="147">
        <f>SUM(BK152:BK159)</f>
        <v>0</v>
      </c>
    </row>
    <row r="152" spans="1:65" s="2" customFormat="1" ht="37.9" customHeight="1">
      <c r="A152" s="33"/>
      <c r="B152" s="150"/>
      <c r="C152" s="151" t="s">
        <v>284</v>
      </c>
      <c r="D152" s="151" t="s">
        <v>161</v>
      </c>
      <c r="E152" s="152" t="s">
        <v>3552</v>
      </c>
      <c r="F152" s="153" t="s">
        <v>3553</v>
      </c>
      <c r="G152" s="154" t="s">
        <v>2922</v>
      </c>
      <c r="H152" s="155">
        <v>4</v>
      </c>
      <c r="I152" s="156"/>
      <c r="J152" s="157">
        <f aca="true" t="shared" si="10" ref="J152:J159">ROUND(I152*H152,2)</f>
        <v>0</v>
      </c>
      <c r="K152" s="158"/>
      <c r="L152" s="34"/>
      <c r="M152" s="159" t="s">
        <v>1</v>
      </c>
      <c r="N152" s="160" t="s">
        <v>41</v>
      </c>
      <c r="O152" s="59"/>
      <c r="P152" s="161">
        <f aca="true" t="shared" si="11" ref="P152:P159">O152*H152</f>
        <v>0</v>
      </c>
      <c r="Q152" s="161">
        <v>0</v>
      </c>
      <c r="R152" s="161">
        <f aca="true" t="shared" si="12" ref="R152:R159">Q152*H152</f>
        <v>0</v>
      </c>
      <c r="S152" s="161">
        <v>0</v>
      </c>
      <c r="T152" s="162">
        <f aca="true" t="shared" si="13" ref="T152:T159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165</v>
      </c>
      <c r="AT152" s="163" t="s">
        <v>161</v>
      </c>
      <c r="AU152" s="163" t="s">
        <v>83</v>
      </c>
      <c r="AY152" s="18" t="s">
        <v>159</v>
      </c>
      <c r="BE152" s="164">
        <f aca="true" t="shared" si="14" ref="BE152:BE159">IF(N152="základní",J152,0)</f>
        <v>0</v>
      </c>
      <c r="BF152" s="164">
        <f aca="true" t="shared" si="15" ref="BF152:BF159">IF(N152="snížená",J152,0)</f>
        <v>0</v>
      </c>
      <c r="BG152" s="164">
        <f aca="true" t="shared" si="16" ref="BG152:BG159">IF(N152="zákl. přenesená",J152,0)</f>
        <v>0</v>
      </c>
      <c r="BH152" s="164">
        <f aca="true" t="shared" si="17" ref="BH152:BH159">IF(N152="sníž. přenesená",J152,0)</f>
        <v>0</v>
      </c>
      <c r="BI152" s="164">
        <f aca="true" t="shared" si="18" ref="BI152:BI159">IF(N152="nulová",J152,0)</f>
        <v>0</v>
      </c>
      <c r="BJ152" s="18" t="s">
        <v>83</v>
      </c>
      <c r="BK152" s="164">
        <f aca="true" t="shared" si="19" ref="BK152:BK159">ROUND(I152*H152,2)</f>
        <v>0</v>
      </c>
      <c r="BL152" s="18" t="s">
        <v>165</v>
      </c>
      <c r="BM152" s="163" t="s">
        <v>419</v>
      </c>
    </row>
    <row r="153" spans="1:65" s="2" customFormat="1" ht="24.2" customHeight="1">
      <c r="A153" s="33"/>
      <c r="B153" s="150"/>
      <c r="C153" s="151" t="s">
        <v>290</v>
      </c>
      <c r="D153" s="151" t="s">
        <v>161</v>
      </c>
      <c r="E153" s="152" t="s">
        <v>3554</v>
      </c>
      <c r="F153" s="153" t="s">
        <v>3555</v>
      </c>
      <c r="G153" s="154" t="s">
        <v>2922</v>
      </c>
      <c r="H153" s="155">
        <v>4</v>
      </c>
      <c r="I153" s="156"/>
      <c r="J153" s="157">
        <f t="shared" si="1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165</v>
      </c>
      <c r="AT153" s="163" t="s">
        <v>161</v>
      </c>
      <c r="AU153" s="163" t="s">
        <v>83</v>
      </c>
      <c r="AY153" s="18" t="s">
        <v>159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83</v>
      </c>
      <c r="BK153" s="164">
        <f t="shared" si="19"/>
        <v>0</v>
      </c>
      <c r="BL153" s="18" t="s">
        <v>165</v>
      </c>
      <c r="BM153" s="163" t="s">
        <v>425</v>
      </c>
    </row>
    <row r="154" spans="1:65" s="2" customFormat="1" ht="16.5" customHeight="1">
      <c r="A154" s="33"/>
      <c r="B154" s="150"/>
      <c r="C154" s="151" t="s">
        <v>296</v>
      </c>
      <c r="D154" s="151" t="s">
        <v>161</v>
      </c>
      <c r="E154" s="152" t="s">
        <v>3556</v>
      </c>
      <c r="F154" s="153" t="s">
        <v>3557</v>
      </c>
      <c r="G154" s="154" t="s">
        <v>2922</v>
      </c>
      <c r="H154" s="155">
        <v>8</v>
      </c>
      <c r="I154" s="156"/>
      <c r="J154" s="157">
        <f t="shared" si="1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83</v>
      </c>
      <c r="AY154" s="18" t="s">
        <v>159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83</v>
      </c>
      <c r="BK154" s="164">
        <f t="shared" si="19"/>
        <v>0</v>
      </c>
      <c r="BL154" s="18" t="s">
        <v>165</v>
      </c>
      <c r="BM154" s="163" t="s">
        <v>434</v>
      </c>
    </row>
    <row r="155" spans="1:65" s="2" customFormat="1" ht="16.5" customHeight="1">
      <c r="A155" s="33"/>
      <c r="B155" s="150"/>
      <c r="C155" s="151" t="s">
        <v>302</v>
      </c>
      <c r="D155" s="151" t="s">
        <v>161</v>
      </c>
      <c r="E155" s="152" t="s">
        <v>3558</v>
      </c>
      <c r="F155" s="153" t="s">
        <v>3559</v>
      </c>
      <c r="G155" s="154" t="s">
        <v>2922</v>
      </c>
      <c r="H155" s="155">
        <v>4</v>
      </c>
      <c r="I155" s="156"/>
      <c r="J155" s="157">
        <f t="shared" si="10"/>
        <v>0</v>
      </c>
      <c r="K155" s="158"/>
      <c r="L155" s="34"/>
      <c r="M155" s="159" t="s">
        <v>1</v>
      </c>
      <c r="N155" s="160" t="s">
        <v>41</v>
      </c>
      <c r="O155" s="59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83</v>
      </c>
      <c r="BK155" s="164">
        <f t="shared" si="19"/>
        <v>0</v>
      </c>
      <c r="BL155" s="18" t="s">
        <v>165</v>
      </c>
      <c r="BM155" s="163" t="s">
        <v>441</v>
      </c>
    </row>
    <row r="156" spans="1:65" s="2" customFormat="1" ht="24.2" customHeight="1">
      <c r="A156" s="33"/>
      <c r="B156" s="150"/>
      <c r="C156" s="151" t="s">
        <v>308</v>
      </c>
      <c r="D156" s="151" t="s">
        <v>161</v>
      </c>
      <c r="E156" s="152" t="s">
        <v>3560</v>
      </c>
      <c r="F156" s="153" t="s">
        <v>3561</v>
      </c>
      <c r="G156" s="154" t="s">
        <v>2922</v>
      </c>
      <c r="H156" s="155">
        <v>4</v>
      </c>
      <c r="I156" s="156"/>
      <c r="J156" s="157">
        <f t="shared" si="10"/>
        <v>0</v>
      </c>
      <c r="K156" s="158"/>
      <c r="L156" s="34"/>
      <c r="M156" s="159" t="s">
        <v>1</v>
      </c>
      <c r="N156" s="160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165</v>
      </c>
      <c r="AT156" s="163" t="s">
        <v>161</v>
      </c>
      <c r="AU156" s="163" t="s">
        <v>83</v>
      </c>
      <c r="AY156" s="18" t="s">
        <v>159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83</v>
      </c>
      <c r="BK156" s="164">
        <f t="shared" si="19"/>
        <v>0</v>
      </c>
      <c r="BL156" s="18" t="s">
        <v>165</v>
      </c>
      <c r="BM156" s="163" t="s">
        <v>449</v>
      </c>
    </row>
    <row r="157" spans="1:65" s="2" customFormat="1" ht="24.2" customHeight="1">
      <c r="A157" s="33"/>
      <c r="B157" s="150"/>
      <c r="C157" s="151" t="s">
        <v>313</v>
      </c>
      <c r="D157" s="151" t="s">
        <v>161</v>
      </c>
      <c r="E157" s="152" t="s">
        <v>3562</v>
      </c>
      <c r="F157" s="153" t="s">
        <v>3563</v>
      </c>
      <c r="G157" s="154" t="s">
        <v>2922</v>
      </c>
      <c r="H157" s="155">
        <v>4</v>
      </c>
      <c r="I157" s="156"/>
      <c r="J157" s="157">
        <f t="shared" si="1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83</v>
      </c>
      <c r="BK157" s="164">
        <f t="shared" si="19"/>
        <v>0</v>
      </c>
      <c r="BL157" s="18" t="s">
        <v>165</v>
      </c>
      <c r="BM157" s="163" t="s">
        <v>462</v>
      </c>
    </row>
    <row r="158" spans="1:65" s="2" customFormat="1" ht="24.2" customHeight="1">
      <c r="A158" s="33"/>
      <c r="B158" s="150"/>
      <c r="C158" s="151" t="s">
        <v>316</v>
      </c>
      <c r="D158" s="151" t="s">
        <v>161</v>
      </c>
      <c r="E158" s="152" t="s">
        <v>3564</v>
      </c>
      <c r="F158" s="153" t="s">
        <v>3565</v>
      </c>
      <c r="G158" s="154" t="s">
        <v>2922</v>
      </c>
      <c r="H158" s="155">
        <v>4</v>
      </c>
      <c r="I158" s="156"/>
      <c r="J158" s="157">
        <f t="shared" si="1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165</v>
      </c>
      <c r="AT158" s="163" t="s">
        <v>161</v>
      </c>
      <c r="AU158" s="163" t="s">
        <v>83</v>
      </c>
      <c r="AY158" s="18" t="s">
        <v>159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83</v>
      </c>
      <c r="BK158" s="164">
        <f t="shared" si="19"/>
        <v>0</v>
      </c>
      <c r="BL158" s="18" t="s">
        <v>165</v>
      </c>
      <c r="BM158" s="163" t="s">
        <v>475</v>
      </c>
    </row>
    <row r="159" spans="1:65" s="2" customFormat="1" ht="24.2" customHeight="1">
      <c r="A159" s="33"/>
      <c r="B159" s="150"/>
      <c r="C159" s="151" t="s">
        <v>322</v>
      </c>
      <c r="D159" s="151" t="s">
        <v>161</v>
      </c>
      <c r="E159" s="152" t="s">
        <v>3566</v>
      </c>
      <c r="F159" s="153" t="s">
        <v>3567</v>
      </c>
      <c r="G159" s="154" t="s">
        <v>2922</v>
      </c>
      <c r="H159" s="155">
        <v>4</v>
      </c>
      <c r="I159" s="156"/>
      <c r="J159" s="157">
        <f t="shared" si="1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165</v>
      </c>
      <c r="AT159" s="163" t="s">
        <v>161</v>
      </c>
      <c r="AU159" s="163" t="s">
        <v>83</v>
      </c>
      <c r="AY159" s="18" t="s">
        <v>159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83</v>
      </c>
      <c r="BK159" s="164">
        <f t="shared" si="19"/>
        <v>0</v>
      </c>
      <c r="BL159" s="18" t="s">
        <v>165</v>
      </c>
      <c r="BM159" s="163" t="s">
        <v>488</v>
      </c>
    </row>
    <row r="160" spans="2:63" s="12" customFormat="1" ht="25.9" customHeight="1">
      <c r="B160" s="137"/>
      <c r="D160" s="138" t="s">
        <v>75</v>
      </c>
      <c r="E160" s="139" t="s">
        <v>3568</v>
      </c>
      <c r="F160" s="139" t="s">
        <v>3569</v>
      </c>
      <c r="I160" s="140"/>
      <c r="J160" s="141">
        <f>BK160</f>
        <v>0</v>
      </c>
      <c r="L160" s="137"/>
      <c r="M160" s="142"/>
      <c r="N160" s="143"/>
      <c r="O160" s="143"/>
      <c r="P160" s="144">
        <f>P161</f>
        <v>0</v>
      </c>
      <c r="Q160" s="143"/>
      <c r="R160" s="144">
        <f>R161</f>
        <v>0</v>
      </c>
      <c r="S160" s="143"/>
      <c r="T160" s="145">
        <f>T161</f>
        <v>0</v>
      </c>
      <c r="AR160" s="138" t="s">
        <v>83</v>
      </c>
      <c r="AT160" s="146" t="s">
        <v>75</v>
      </c>
      <c r="AU160" s="146" t="s">
        <v>76</v>
      </c>
      <c r="AY160" s="138" t="s">
        <v>159</v>
      </c>
      <c r="BK160" s="147">
        <f>BK161</f>
        <v>0</v>
      </c>
    </row>
    <row r="161" spans="1:65" s="2" customFormat="1" ht="16.5" customHeight="1">
      <c r="A161" s="33"/>
      <c r="B161" s="150"/>
      <c r="C161" s="151" t="s">
        <v>327</v>
      </c>
      <c r="D161" s="151" t="s">
        <v>161</v>
      </c>
      <c r="E161" s="152" t="s">
        <v>3570</v>
      </c>
      <c r="F161" s="153" t="s">
        <v>3571</v>
      </c>
      <c r="G161" s="154" t="s">
        <v>2922</v>
      </c>
      <c r="H161" s="155">
        <v>4</v>
      </c>
      <c r="I161" s="156"/>
      <c r="J161" s="157">
        <f>ROUND(I161*H161,2)</f>
        <v>0</v>
      </c>
      <c r="K161" s="158"/>
      <c r="L161" s="34"/>
      <c r="M161" s="159" t="s">
        <v>1</v>
      </c>
      <c r="N161" s="160" t="s">
        <v>41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83</v>
      </c>
      <c r="BK161" s="164">
        <f>ROUND(I161*H161,2)</f>
        <v>0</v>
      </c>
      <c r="BL161" s="18" t="s">
        <v>165</v>
      </c>
      <c r="BM161" s="163" t="s">
        <v>498</v>
      </c>
    </row>
    <row r="162" spans="2:63" s="12" customFormat="1" ht="25.9" customHeight="1">
      <c r="B162" s="137"/>
      <c r="D162" s="138" t="s">
        <v>75</v>
      </c>
      <c r="E162" s="139" t="s">
        <v>3572</v>
      </c>
      <c r="F162" s="139" t="s">
        <v>3573</v>
      </c>
      <c r="I162" s="140"/>
      <c r="J162" s="141">
        <f>BK162</f>
        <v>0</v>
      </c>
      <c r="L162" s="137"/>
      <c r="M162" s="142"/>
      <c r="N162" s="143"/>
      <c r="O162" s="143"/>
      <c r="P162" s="144">
        <f>SUM(P163:P164)</f>
        <v>0</v>
      </c>
      <c r="Q162" s="143"/>
      <c r="R162" s="144">
        <f>SUM(R163:R164)</f>
        <v>0</v>
      </c>
      <c r="S162" s="143"/>
      <c r="T162" s="145">
        <f>SUM(T163:T164)</f>
        <v>0</v>
      </c>
      <c r="AR162" s="138" t="s">
        <v>83</v>
      </c>
      <c r="AT162" s="146" t="s">
        <v>75</v>
      </c>
      <c r="AU162" s="146" t="s">
        <v>76</v>
      </c>
      <c r="AY162" s="138" t="s">
        <v>159</v>
      </c>
      <c r="BK162" s="147">
        <f>SUM(BK163:BK164)</f>
        <v>0</v>
      </c>
    </row>
    <row r="163" spans="1:65" s="2" customFormat="1" ht="66.75" customHeight="1">
      <c r="A163" s="33"/>
      <c r="B163" s="150"/>
      <c r="C163" s="151" t="s">
        <v>332</v>
      </c>
      <c r="D163" s="151" t="s">
        <v>161</v>
      </c>
      <c r="E163" s="152" t="s">
        <v>3574</v>
      </c>
      <c r="F163" s="153" t="s">
        <v>3575</v>
      </c>
      <c r="G163" s="154" t="s">
        <v>2922</v>
      </c>
      <c r="H163" s="155">
        <v>4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83</v>
      </c>
      <c r="AY163" s="18" t="s">
        <v>159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83</v>
      </c>
      <c r="BK163" s="164">
        <f>ROUND(I163*H163,2)</f>
        <v>0</v>
      </c>
      <c r="BL163" s="18" t="s">
        <v>165</v>
      </c>
      <c r="BM163" s="163" t="s">
        <v>510</v>
      </c>
    </row>
    <row r="164" spans="1:65" s="2" customFormat="1" ht="24.2" customHeight="1">
      <c r="A164" s="33"/>
      <c r="B164" s="150"/>
      <c r="C164" s="151" t="s">
        <v>336</v>
      </c>
      <c r="D164" s="151" t="s">
        <v>161</v>
      </c>
      <c r="E164" s="152" t="s">
        <v>3576</v>
      </c>
      <c r="F164" s="153" t="s">
        <v>3577</v>
      </c>
      <c r="G164" s="154" t="s">
        <v>2922</v>
      </c>
      <c r="H164" s="155">
        <v>4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165</v>
      </c>
      <c r="AT164" s="163" t="s">
        <v>161</v>
      </c>
      <c r="AU164" s="163" t="s">
        <v>83</v>
      </c>
      <c r="AY164" s="18" t="s">
        <v>159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83</v>
      </c>
      <c r="BK164" s="164">
        <f>ROUND(I164*H164,2)</f>
        <v>0</v>
      </c>
      <c r="BL164" s="18" t="s">
        <v>165</v>
      </c>
      <c r="BM164" s="163" t="s">
        <v>521</v>
      </c>
    </row>
    <row r="165" spans="2:63" s="12" customFormat="1" ht="25.9" customHeight="1">
      <c r="B165" s="137"/>
      <c r="D165" s="138" t="s">
        <v>75</v>
      </c>
      <c r="E165" s="139" t="s">
        <v>3578</v>
      </c>
      <c r="F165" s="139" t="s">
        <v>3579</v>
      </c>
      <c r="I165" s="140"/>
      <c r="J165" s="141">
        <f>BK165</f>
        <v>0</v>
      </c>
      <c r="L165" s="137"/>
      <c r="M165" s="142"/>
      <c r="N165" s="143"/>
      <c r="O165" s="143"/>
      <c r="P165" s="144">
        <f>SUM(P166:P186)</f>
        <v>0</v>
      </c>
      <c r="Q165" s="143"/>
      <c r="R165" s="144">
        <f>SUM(R166:R186)</f>
        <v>0</v>
      </c>
      <c r="S165" s="143"/>
      <c r="T165" s="145">
        <f>SUM(T166:T186)</f>
        <v>0</v>
      </c>
      <c r="AR165" s="138" t="s">
        <v>83</v>
      </c>
      <c r="AT165" s="146" t="s">
        <v>75</v>
      </c>
      <c r="AU165" s="146" t="s">
        <v>76</v>
      </c>
      <c r="AY165" s="138" t="s">
        <v>159</v>
      </c>
      <c r="BK165" s="147">
        <f>SUM(BK166:BK186)</f>
        <v>0</v>
      </c>
    </row>
    <row r="166" spans="1:65" s="2" customFormat="1" ht="16.5" customHeight="1">
      <c r="A166" s="33"/>
      <c r="B166" s="150"/>
      <c r="C166" s="151" t="s">
        <v>341</v>
      </c>
      <c r="D166" s="151" t="s">
        <v>161</v>
      </c>
      <c r="E166" s="152" t="s">
        <v>3580</v>
      </c>
      <c r="F166" s="153" t="s">
        <v>3581</v>
      </c>
      <c r="G166" s="154" t="s">
        <v>190</v>
      </c>
      <c r="H166" s="155">
        <v>3210</v>
      </c>
      <c r="I166" s="156"/>
      <c r="J166" s="157">
        <f aca="true" t="shared" si="20" ref="J166:J186"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 aca="true" t="shared" si="21" ref="P166:P186">O166*H166</f>
        <v>0</v>
      </c>
      <c r="Q166" s="161">
        <v>0</v>
      </c>
      <c r="R166" s="161">
        <f aca="true" t="shared" si="22" ref="R166:R186">Q166*H166</f>
        <v>0</v>
      </c>
      <c r="S166" s="161">
        <v>0</v>
      </c>
      <c r="T166" s="162">
        <f aca="true" t="shared" si="23" ref="T166:T186"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83</v>
      </c>
      <c r="AY166" s="18" t="s">
        <v>159</v>
      </c>
      <c r="BE166" s="164">
        <f aca="true" t="shared" si="24" ref="BE166:BE186">IF(N166="základní",J166,0)</f>
        <v>0</v>
      </c>
      <c r="BF166" s="164">
        <f aca="true" t="shared" si="25" ref="BF166:BF186">IF(N166="snížená",J166,0)</f>
        <v>0</v>
      </c>
      <c r="BG166" s="164">
        <f aca="true" t="shared" si="26" ref="BG166:BG186">IF(N166="zákl. přenesená",J166,0)</f>
        <v>0</v>
      </c>
      <c r="BH166" s="164">
        <f aca="true" t="shared" si="27" ref="BH166:BH186">IF(N166="sníž. přenesená",J166,0)</f>
        <v>0</v>
      </c>
      <c r="BI166" s="164">
        <f aca="true" t="shared" si="28" ref="BI166:BI186">IF(N166="nulová",J166,0)</f>
        <v>0</v>
      </c>
      <c r="BJ166" s="18" t="s">
        <v>83</v>
      </c>
      <c r="BK166" s="164">
        <f aca="true" t="shared" si="29" ref="BK166:BK186">ROUND(I166*H166,2)</f>
        <v>0</v>
      </c>
      <c r="BL166" s="18" t="s">
        <v>165</v>
      </c>
      <c r="BM166" s="163" t="s">
        <v>529</v>
      </c>
    </row>
    <row r="167" spans="1:65" s="2" customFormat="1" ht="16.5" customHeight="1">
      <c r="A167" s="33"/>
      <c r="B167" s="150"/>
      <c r="C167" s="151" t="s">
        <v>347</v>
      </c>
      <c r="D167" s="151" t="s">
        <v>161</v>
      </c>
      <c r="E167" s="152" t="s">
        <v>3582</v>
      </c>
      <c r="F167" s="153" t="s">
        <v>3583</v>
      </c>
      <c r="G167" s="154" t="s">
        <v>190</v>
      </c>
      <c r="H167" s="155">
        <v>850</v>
      </c>
      <c r="I167" s="156"/>
      <c r="J167" s="157">
        <f t="shared" si="20"/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si="21"/>
        <v>0</v>
      </c>
      <c r="Q167" s="161">
        <v>0</v>
      </c>
      <c r="R167" s="161">
        <f t="shared" si="22"/>
        <v>0</v>
      </c>
      <c r="S167" s="161">
        <v>0</v>
      </c>
      <c r="T167" s="162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 t="shared" si="24"/>
        <v>0</v>
      </c>
      <c r="BF167" s="164">
        <f t="shared" si="25"/>
        <v>0</v>
      </c>
      <c r="BG167" s="164">
        <f t="shared" si="26"/>
        <v>0</v>
      </c>
      <c r="BH167" s="164">
        <f t="shared" si="27"/>
        <v>0</v>
      </c>
      <c r="BI167" s="164">
        <f t="shared" si="28"/>
        <v>0</v>
      </c>
      <c r="BJ167" s="18" t="s">
        <v>83</v>
      </c>
      <c r="BK167" s="164">
        <f t="shared" si="29"/>
        <v>0</v>
      </c>
      <c r="BL167" s="18" t="s">
        <v>165</v>
      </c>
      <c r="BM167" s="163" t="s">
        <v>852</v>
      </c>
    </row>
    <row r="168" spans="1:65" s="2" customFormat="1" ht="16.5" customHeight="1">
      <c r="A168" s="33"/>
      <c r="B168" s="150"/>
      <c r="C168" s="151" t="s">
        <v>352</v>
      </c>
      <c r="D168" s="151" t="s">
        <v>161</v>
      </c>
      <c r="E168" s="152" t="s">
        <v>3584</v>
      </c>
      <c r="F168" s="153" t="s">
        <v>3585</v>
      </c>
      <c r="G168" s="154" t="s">
        <v>190</v>
      </c>
      <c r="H168" s="155">
        <v>140</v>
      </c>
      <c r="I168" s="156"/>
      <c r="J168" s="157">
        <f t="shared" si="2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21"/>
        <v>0</v>
      </c>
      <c r="Q168" s="161">
        <v>0</v>
      </c>
      <c r="R168" s="161">
        <f t="shared" si="22"/>
        <v>0</v>
      </c>
      <c r="S168" s="161">
        <v>0</v>
      </c>
      <c r="T168" s="162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83</v>
      </c>
      <c r="AY168" s="18" t="s">
        <v>159</v>
      </c>
      <c r="BE168" s="164">
        <f t="shared" si="24"/>
        <v>0</v>
      </c>
      <c r="BF168" s="164">
        <f t="shared" si="25"/>
        <v>0</v>
      </c>
      <c r="BG168" s="164">
        <f t="shared" si="26"/>
        <v>0</v>
      </c>
      <c r="BH168" s="164">
        <f t="shared" si="27"/>
        <v>0</v>
      </c>
      <c r="BI168" s="164">
        <f t="shared" si="28"/>
        <v>0</v>
      </c>
      <c r="BJ168" s="18" t="s">
        <v>83</v>
      </c>
      <c r="BK168" s="164">
        <f t="shared" si="29"/>
        <v>0</v>
      </c>
      <c r="BL168" s="18" t="s">
        <v>165</v>
      </c>
      <c r="BM168" s="163" t="s">
        <v>864</v>
      </c>
    </row>
    <row r="169" spans="1:65" s="2" customFormat="1" ht="16.5" customHeight="1">
      <c r="A169" s="33"/>
      <c r="B169" s="150"/>
      <c r="C169" s="151" t="s">
        <v>359</v>
      </c>
      <c r="D169" s="151" t="s">
        <v>161</v>
      </c>
      <c r="E169" s="152" t="s">
        <v>3586</v>
      </c>
      <c r="F169" s="153" t="s">
        <v>3587</v>
      </c>
      <c r="G169" s="154" t="s">
        <v>190</v>
      </c>
      <c r="H169" s="155">
        <v>620</v>
      </c>
      <c r="I169" s="156"/>
      <c r="J169" s="157">
        <f t="shared" si="2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21"/>
        <v>0</v>
      </c>
      <c r="Q169" s="161">
        <v>0</v>
      </c>
      <c r="R169" s="161">
        <f t="shared" si="22"/>
        <v>0</v>
      </c>
      <c r="S169" s="161">
        <v>0</v>
      </c>
      <c r="T169" s="162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18" t="s">
        <v>83</v>
      </c>
      <c r="BK169" s="164">
        <f t="shared" si="29"/>
        <v>0</v>
      </c>
      <c r="BL169" s="18" t="s">
        <v>165</v>
      </c>
      <c r="BM169" s="163" t="s">
        <v>874</v>
      </c>
    </row>
    <row r="170" spans="1:65" s="2" customFormat="1" ht="16.5" customHeight="1">
      <c r="A170" s="33"/>
      <c r="B170" s="150"/>
      <c r="C170" s="151" t="s">
        <v>368</v>
      </c>
      <c r="D170" s="151" t="s">
        <v>161</v>
      </c>
      <c r="E170" s="152" t="s">
        <v>3588</v>
      </c>
      <c r="F170" s="153" t="s">
        <v>3589</v>
      </c>
      <c r="G170" s="154" t="s">
        <v>190</v>
      </c>
      <c r="H170" s="155">
        <v>380</v>
      </c>
      <c r="I170" s="156"/>
      <c r="J170" s="157">
        <f t="shared" si="2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21"/>
        <v>0</v>
      </c>
      <c r="Q170" s="161">
        <v>0</v>
      </c>
      <c r="R170" s="161">
        <f t="shared" si="22"/>
        <v>0</v>
      </c>
      <c r="S170" s="161">
        <v>0</v>
      </c>
      <c r="T170" s="162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165</v>
      </c>
      <c r="AT170" s="163" t="s">
        <v>161</v>
      </c>
      <c r="AU170" s="163" t="s">
        <v>83</v>
      </c>
      <c r="AY170" s="18" t="s">
        <v>159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18" t="s">
        <v>83</v>
      </c>
      <c r="BK170" s="164">
        <f t="shared" si="29"/>
        <v>0</v>
      </c>
      <c r="BL170" s="18" t="s">
        <v>165</v>
      </c>
      <c r="BM170" s="163" t="s">
        <v>883</v>
      </c>
    </row>
    <row r="171" spans="1:65" s="2" customFormat="1" ht="16.5" customHeight="1">
      <c r="A171" s="33"/>
      <c r="B171" s="150"/>
      <c r="C171" s="151" t="s">
        <v>373</v>
      </c>
      <c r="D171" s="151" t="s">
        <v>161</v>
      </c>
      <c r="E171" s="152" t="s">
        <v>3590</v>
      </c>
      <c r="F171" s="153" t="s">
        <v>3591</v>
      </c>
      <c r="G171" s="154" t="s">
        <v>190</v>
      </c>
      <c r="H171" s="155">
        <v>180</v>
      </c>
      <c r="I171" s="156"/>
      <c r="J171" s="157">
        <f t="shared" si="20"/>
        <v>0</v>
      </c>
      <c r="K171" s="158"/>
      <c r="L171" s="34"/>
      <c r="M171" s="159" t="s">
        <v>1</v>
      </c>
      <c r="N171" s="160" t="s">
        <v>41</v>
      </c>
      <c r="O171" s="59"/>
      <c r="P171" s="161">
        <f t="shared" si="21"/>
        <v>0</v>
      </c>
      <c r="Q171" s="161">
        <v>0</v>
      </c>
      <c r="R171" s="161">
        <f t="shared" si="22"/>
        <v>0</v>
      </c>
      <c r="S171" s="161">
        <v>0</v>
      </c>
      <c r="T171" s="162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165</v>
      </c>
      <c r="AT171" s="163" t="s">
        <v>161</v>
      </c>
      <c r="AU171" s="163" t="s">
        <v>83</v>
      </c>
      <c r="AY171" s="18" t="s">
        <v>159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18" t="s">
        <v>83</v>
      </c>
      <c r="BK171" s="164">
        <f t="shared" si="29"/>
        <v>0</v>
      </c>
      <c r="BL171" s="18" t="s">
        <v>165</v>
      </c>
      <c r="BM171" s="163" t="s">
        <v>894</v>
      </c>
    </row>
    <row r="172" spans="1:65" s="2" customFormat="1" ht="16.5" customHeight="1">
      <c r="A172" s="33"/>
      <c r="B172" s="150"/>
      <c r="C172" s="151" t="s">
        <v>379</v>
      </c>
      <c r="D172" s="151" t="s">
        <v>161</v>
      </c>
      <c r="E172" s="152" t="s">
        <v>3592</v>
      </c>
      <c r="F172" s="153" t="s">
        <v>3593</v>
      </c>
      <c r="G172" s="154" t="s">
        <v>190</v>
      </c>
      <c r="H172" s="155">
        <v>120</v>
      </c>
      <c r="I172" s="156"/>
      <c r="J172" s="157">
        <f t="shared" si="20"/>
        <v>0</v>
      </c>
      <c r="K172" s="158"/>
      <c r="L172" s="34"/>
      <c r="M172" s="159" t="s">
        <v>1</v>
      </c>
      <c r="N172" s="160" t="s">
        <v>41</v>
      </c>
      <c r="O172" s="59"/>
      <c r="P172" s="161">
        <f t="shared" si="21"/>
        <v>0</v>
      </c>
      <c r="Q172" s="161">
        <v>0</v>
      </c>
      <c r="R172" s="161">
        <f t="shared" si="22"/>
        <v>0</v>
      </c>
      <c r="S172" s="161">
        <v>0</v>
      </c>
      <c r="T172" s="162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165</v>
      </c>
      <c r="AT172" s="163" t="s">
        <v>161</v>
      </c>
      <c r="AU172" s="163" t="s">
        <v>83</v>
      </c>
      <c r="AY172" s="18" t="s">
        <v>159</v>
      </c>
      <c r="BE172" s="164">
        <f t="shared" si="24"/>
        <v>0</v>
      </c>
      <c r="BF172" s="164">
        <f t="shared" si="25"/>
        <v>0</v>
      </c>
      <c r="BG172" s="164">
        <f t="shared" si="26"/>
        <v>0</v>
      </c>
      <c r="BH172" s="164">
        <f t="shared" si="27"/>
        <v>0</v>
      </c>
      <c r="BI172" s="164">
        <f t="shared" si="28"/>
        <v>0</v>
      </c>
      <c r="BJ172" s="18" t="s">
        <v>83</v>
      </c>
      <c r="BK172" s="164">
        <f t="shared" si="29"/>
        <v>0</v>
      </c>
      <c r="BL172" s="18" t="s">
        <v>165</v>
      </c>
      <c r="BM172" s="163" t="s">
        <v>903</v>
      </c>
    </row>
    <row r="173" spans="1:65" s="2" customFormat="1" ht="16.5" customHeight="1">
      <c r="A173" s="33"/>
      <c r="B173" s="150"/>
      <c r="C173" s="151" t="s">
        <v>386</v>
      </c>
      <c r="D173" s="151" t="s">
        <v>161</v>
      </c>
      <c r="E173" s="152" t="s">
        <v>3594</v>
      </c>
      <c r="F173" s="153" t="s">
        <v>3595</v>
      </c>
      <c r="G173" s="154" t="s">
        <v>190</v>
      </c>
      <c r="H173" s="155">
        <v>40</v>
      </c>
      <c r="I173" s="156"/>
      <c r="J173" s="157">
        <f t="shared" si="20"/>
        <v>0</v>
      </c>
      <c r="K173" s="158"/>
      <c r="L173" s="34"/>
      <c r="M173" s="159" t="s">
        <v>1</v>
      </c>
      <c r="N173" s="160" t="s">
        <v>41</v>
      </c>
      <c r="O173" s="59"/>
      <c r="P173" s="161">
        <f t="shared" si="21"/>
        <v>0</v>
      </c>
      <c r="Q173" s="161">
        <v>0</v>
      </c>
      <c r="R173" s="161">
        <f t="shared" si="22"/>
        <v>0</v>
      </c>
      <c r="S173" s="161">
        <v>0</v>
      </c>
      <c r="T173" s="162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83</v>
      </c>
      <c r="AY173" s="18" t="s">
        <v>159</v>
      </c>
      <c r="BE173" s="164">
        <f t="shared" si="24"/>
        <v>0</v>
      </c>
      <c r="BF173" s="164">
        <f t="shared" si="25"/>
        <v>0</v>
      </c>
      <c r="BG173" s="164">
        <f t="shared" si="26"/>
        <v>0</v>
      </c>
      <c r="BH173" s="164">
        <f t="shared" si="27"/>
        <v>0</v>
      </c>
      <c r="BI173" s="164">
        <f t="shared" si="28"/>
        <v>0</v>
      </c>
      <c r="BJ173" s="18" t="s">
        <v>83</v>
      </c>
      <c r="BK173" s="164">
        <f t="shared" si="29"/>
        <v>0</v>
      </c>
      <c r="BL173" s="18" t="s">
        <v>165</v>
      </c>
      <c r="BM173" s="163" t="s">
        <v>922</v>
      </c>
    </row>
    <row r="174" spans="1:65" s="2" customFormat="1" ht="24.2" customHeight="1">
      <c r="A174" s="33"/>
      <c r="B174" s="150"/>
      <c r="C174" s="151" t="s">
        <v>393</v>
      </c>
      <c r="D174" s="151" t="s">
        <v>161</v>
      </c>
      <c r="E174" s="152" t="s">
        <v>3596</v>
      </c>
      <c r="F174" s="153" t="s">
        <v>3597</v>
      </c>
      <c r="G174" s="154" t="s">
        <v>190</v>
      </c>
      <c r="H174" s="155">
        <v>780</v>
      </c>
      <c r="I174" s="156"/>
      <c r="J174" s="157">
        <f t="shared" si="20"/>
        <v>0</v>
      </c>
      <c r="K174" s="158"/>
      <c r="L174" s="34"/>
      <c r="M174" s="159" t="s">
        <v>1</v>
      </c>
      <c r="N174" s="160" t="s">
        <v>41</v>
      </c>
      <c r="O174" s="59"/>
      <c r="P174" s="161">
        <f t="shared" si="21"/>
        <v>0</v>
      </c>
      <c r="Q174" s="161">
        <v>0</v>
      </c>
      <c r="R174" s="161">
        <f t="shared" si="22"/>
        <v>0</v>
      </c>
      <c r="S174" s="161">
        <v>0</v>
      </c>
      <c r="T174" s="162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165</v>
      </c>
      <c r="AT174" s="163" t="s">
        <v>161</v>
      </c>
      <c r="AU174" s="163" t="s">
        <v>83</v>
      </c>
      <c r="AY174" s="18" t="s">
        <v>159</v>
      </c>
      <c r="BE174" s="164">
        <f t="shared" si="24"/>
        <v>0</v>
      </c>
      <c r="BF174" s="164">
        <f t="shared" si="25"/>
        <v>0</v>
      </c>
      <c r="BG174" s="164">
        <f t="shared" si="26"/>
        <v>0</v>
      </c>
      <c r="BH174" s="164">
        <f t="shared" si="27"/>
        <v>0</v>
      </c>
      <c r="BI174" s="164">
        <f t="shared" si="28"/>
        <v>0</v>
      </c>
      <c r="BJ174" s="18" t="s">
        <v>83</v>
      </c>
      <c r="BK174" s="164">
        <f t="shared" si="29"/>
        <v>0</v>
      </c>
      <c r="BL174" s="18" t="s">
        <v>165</v>
      </c>
      <c r="BM174" s="163" t="s">
        <v>938</v>
      </c>
    </row>
    <row r="175" spans="1:65" s="2" customFormat="1" ht="24.2" customHeight="1">
      <c r="A175" s="33"/>
      <c r="B175" s="150"/>
      <c r="C175" s="151" t="s">
        <v>398</v>
      </c>
      <c r="D175" s="151" t="s">
        <v>161</v>
      </c>
      <c r="E175" s="152" t="s">
        <v>3598</v>
      </c>
      <c r="F175" s="153" t="s">
        <v>3599</v>
      </c>
      <c r="G175" s="154" t="s">
        <v>190</v>
      </c>
      <c r="H175" s="155">
        <v>180</v>
      </c>
      <c r="I175" s="156"/>
      <c r="J175" s="157">
        <f t="shared" si="20"/>
        <v>0</v>
      </c>
      <c r="K175" s="158"/>
      <c r="L175" s="34"/>
      <c r="M175" s="159" t="s">
        <v>1</v>
      </c>
      <c r="N175" s="160" t="s">
        <v>41</v>
      </c>
      <c r="O175" s="59"/>
      <c r="P175" s="161">
        <f t="shared" si="21"/>
        <v>0</v>
      </c>
      <c r="Q175" s="161">
        <v>0</v>
      </c>
      <c r="R175" s="161">
        <f t="shared" si="22"/>
        <v>0</v>
      </c>
      <c r="S175" s="161">
        <v>0</v>
      </c>
      <c r="T175" s="162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165</v>
      </c>
      <c r="AT175" s="163" t="s">
        <v>161</v>
      </c>
      <c r="AU175" s="163" t="s">
        <v>83</v>
      </c>
      <c r="AY175" s="18" t="s">
        <v>159</v>
      </c>
      <c r="BE175" s="164">
        <f t="shared" si="24"/>
        <v>0</v>
      </c>
      <c r="BF175" s="164">
        <f t="shared" si="25"/>
        <v>0</v>
      </c>
      <c r="BG175" s="164">
        <f t="shared" si="26"/>
        <v>0</v>
      </c>
      <c r="BH175" s="164">
        <f t="shared" si="27"/>
        <v>0</v>
      </c>
      <c r="BI175" s="164">
        <f t="shared" si="28"/>
        <v>0</v>
      </c>
      <c r="BJ175" s="18" t="s">
        <v>83</v>
      </c>
      <c r="BK175" s="164">
        <f t="shared" si="29"/>
        <v>0</v>
      </c>
      <c r="BL175" s="18" t="s">
        <v>165</v>
      </c>
      <c r="BM175" s="163" t="s">
        <v>961</v>
      </c>
    </row>
    <row r="176" spans="1:65" s="2" customFormat="1" ht="37.9" customHeight="1">
      <c r="A176" s="33"/>
      <c r="B176" s="150"/>
      <c r="C176" s="151" t="s">
        <v>402</v>
      </c>
      <c r="D176" s="151" t="s">
        <v>161</v>
      </c>
      <c r="E176" s="152" t="s">
        <v>3600</v>
      </c>
      <c r="F176" s="153" t="s">
        <v>3601</v>
      </c>
      <c r="G176" s="154" t="s">
        <v>214</v>
      </c>
      <c r="H176" s="155">
        <v>1</v>
      </c>
      <c r="I176" s="156"/>
      <c r="J176" s="157">
        <f t="shared" si="20"/>
        <v>0</v>
      </c>
      <c r="K176" s="158"/>
      <c r="L176" s="34"/>
      <c r="M176" s="159" t="s">
        <v>1</v>
      </c>
      <c r="N176" s="160" t="s">
        <v>41</v>
      </c>
      <c r="O176" s="59"/>
      <c r="P176" s="161">
        <f t="shared" si="21"/>
        <v>0</v>
      </c>
      <c r="Q176" s="161">
        <v>0</v>
      </c>
      <c r="R176" s="161">
        <f t="shared" si="22"/>
        <v>0</v>
      </c>
      <c r="S176" s="161">
        <v>0</v>
      </c>
      <c r="T176" s="162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165</v>
      </c>
      <c r="AT176" s="163" t="s">
        <v>161</v>
      </c>
      <c r="AU176" s="163" t="s">
        <v>83</v>
      </c>
      <c r="AY176" s="18" t="s">
        <v>159</v>
      </c>
      <c r="BE176" s="164">
        <f t="shared" si="24"/>
        <v>0</v>
      </c>
      <c r="BF176" s="164">
        <f t="shared" si="25"/>
        <v>0</v>
      </c>
      <c r="BG176" s="164">
        <f t="shared" si="26"/>
        <v>0</v>
      </c>
      <c r="BH176" s="164">
        <f t="shared" si="27"/>
        <v>0</v>
      </c>
      <c r="BI176" s="164">
        <f t="shared" si="28"/>
        <v>0</v>
      </c>
      <c r="BJ176" s="18" t="s">
        <v>83</v>
      </c>
      <c r="BK176" s="164">
        <f t="shared" si="29"/>
        <v>0</v>
      </c>
      <c r="BL176" s="18" t="s">
        <v>165</v>
      </c>
      <c r="BM176" s="163" t="s">
        <v>976</v>
      </c>
    </row>
    <row r="177" spans="1:65" s="2" customFormat="1" ht="37.9" customHeight="1">
      <c r="A177" s="33"/>
      <c r="B177" s="150"/>
      <c r="C177" s="151" t="s">
        <v>407</v>
      </c>
      <c r="D177" s="151" t="s">
        <v>161</v>
      </c>
      <c r="E177" s="152" t="s">
        <v>3602</v>
      </c>
      <c r="F177" s="153" t="s">
        <v>3603</v>
      </c>
      <c r="G177" s="154" t="s">
        <v>190</v>
      </c>
      <c r="H177" s="155">
        <v>160</v>
      </c>
      <c r="I177" s="156"/>
      <c r="J177" s="157">
        <f t="shared" si="20"/>
        <v>0</v>
      </c>
      <c r="K177" s="158"/>
      <c r="L177" s="34"/>
      <c r="M177" s="159" t="s">
        <v>1</v>
      </c>
      <c r="N177" s="160" t="s">
        <v>41</v>
      </c>
      <c r="O177" s="59"/>
      <c r="P177" s="161">
        <f t="shared" si="21"/>
        <v>0</v>
      </c>
      <c r="Q177" s="161">
        <v>0</v>
      </c>
      <c r="R177" s="161">
        <f t="shared" si="22"/>
        <v>0</v>
      </c>
      <c r="S177" s="161">
        <v>0</v>
      </c>
      <c r="T177" s="162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165</v>
      </c>
      <c r="AT177" s="163" t="s">
        <v>161</v>
      </c>
      <c r="AU177" s="163" t="s">
        <v>83</v>
      </c>
      <c r="AY177" s="18" t="s">
        <v>159</v>
      </c>
      <c r="BE177" s="164">
        <f t="shared" si="24"/>
        <v>0</v>
      </c>
      <c r="BF177" s="164">
        <f t="shared" si="25"/>
        <v>0</v>
      </c>
      <c r="BG177" s="164">
        <f t="shared" si="26"/>
        <v>0</v>
      </c>
      <c r="BH177" s="164">
        <f t="shared" si="27"/>
        <v>0</v>
      </c>
      <c r="BI177" s="164">
        <f t="shared" si="28"/>
        <v>0</v>
      </c>
      <c r="BJ177" s="18" t="s">
        <v>83</v>
      </c>
      <c r="BK177" s="164">
        <f t="shared" si="29"/>
        <v>0</v>
      </c>
      <c r="BL177" s="18" t="s">
        <v>165</v>
      </c>
      <c r="BM177" s="163" t="s">
        <v>995</v>
      </c>
    </row>
    <row r="178" spans="1:65" s="2" customFormat="1" ht="37.9" customHeight="1">
      <c r="A178" s="33"/>
      <c r="B178" s="150"/>
      <c r="C178" s="151" t="s">
        <v>415</v>
      </c>
      <c r="D178" s="151" t="s">
        <v>161</v>
      </c>
      <c r="E178" s="152" t="s">
        <v>3604</v>
      </c>
      <c r="F178" s="153" t="s">
        <v>3605</v>
      </c>
      <c r="G178" s="154" t="s">
        <v>190</v>
      </c>
      <c r="H178" s="155">
        <v>120</v>
      </c>
      <c r="I178" s="156"/>
      <c r="J178" s="157">
        <f t="shared" si="20"/>
        <v>0</v>
      </c>
      <c r="K178" s="158"/>
      <c r="L178" s="34"/>
      <c r="M178" s="159" t="s">
        <v>1</v>
      </c>
      <c r="N178" s="160" t="s">
        <v>41</v>
      </c>
      <c r="O178" s="59"/>
      <c r="P178" s="161">
        <f t="shared" si="21"/>
        <v>0</v>
      </c>
      <c r="Q178" s="161">
        <v>0</v>
      </c>
      <c r="R178" s="161">
        <f t="shared" si="22"/>
        <v>0</v>
      </c>
      <c r="S178" s="161">
        <v>0</v>
      </c>
      <c r="T178" s="162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165</v>
      </c>
      <c r="AT178" s="163" t="s">
        <v>161</v>
      </c>
      <c r="AU178" s="163" t="s">
        <v>83</v>
      </c>
      <c r="AY178" s="18" t="s">
        <v>159</v>
      </c>
      <c r="BE178" s="164">
        <f t="shared" si="24"/>
        <v>0</v>
      </c>
      <c r="BF178" s="164">
        <f t="shared" si="25"/>
        <v>0</v>
      </c>
      <c r="BG178" s="164">
        <f t="shared" si="26"/>
        <v>0</v>
      </c>
      <c r="BH178" s="164">
        <f t="shared" si="27"/>
        <v>0</v>
      </c>
      <c r="BI178" s="164">
        <f t="shared" si="28"/>
        <v>0</v>
      </c>
      <c r="BJ178" s="18" t="s">
        <v>83</v>
      </c>
      <c r="BK178" s="164">
        <f t="shared" si="29"/>
        <v>0</v>
      </c>
      <c r="BL178" s="18" t="s">
        <v>165</v>
      </c>
      <c r="BM178" s="163" t="s">
        <v>1004</v>
      </c>
    </row>
    <row r="179" spans="1:65" s="2" customFormat="1" ht="37.9" customHeight="1">
      <c r="A179" s="33"/>
      <c r="B179" s="150"/>
      <c r="C179" s="151" t="s">
        <v>419</v>
      </c>
      <c r="D179" s="151" t="s">
        <v>161</v>
      </c>
      <c r="E179" s="152" t="s">
        <v>3606</v>
      </c>
      <c r="F179" s="153" t="s">
        <v>3607</v>
      </c>
      <c r="G179" s="154" t="s">
        <v>190</v>
      </c>
      <c r="H179" s="155">
        <v>60</v>
      </c>
      <c r="I179" s="156"/>
      <c r="J179" s="157">
        <f t="shared" si="20"/>
        <v>0</v>
      </c>
      <c r="K179" s="158"/>
      <c r="L179" s="34"/>
      <c r="M179" s="159" t="s">
        <v>1</v>
      </c>
      <c r="N179" s="160" t="s">
        <v>41</v>
      </c>
      <c r="O179" s="59"/>
      <c r="P179" s="161">
        <f t="shared" si="21"/>
        <v>0</v>
      </c>
      <c r="Q179" s="161">
        <v>0</v>
      </c>
      <c r="R179" s="161">
        <f t="shared" si="22"/>
        <v>0</v>
      </c>
      <c r="S179" s="161">
        <v>0</v>
      </c>
      <c r="T179" s="162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165</v>
      </c>
      <c r="AT179" s="163" t="s">
        <v>161</v>
      </c>
      <c r="AU179" s="163" t="s">
        <v>83</v>
      </c>
      <c r="AY179" s="18" t="s">
        <v>159</v>
      </c>
      <c r="BE179" s="164">
        <f t="shared" si="24"/>
        <v>0</v>
      </c>
      <c r="BF179" s="164">
        <f t="shared" si="25"/>
        <v>0</v>
      </c>
      <c r="BG179" s="164">
        <f t="shared" si="26"/>
        <v>0</v>
      </c>
      <c r="BH179" s="164">
        <f t="shared" si="27"/>
        <v>0</v>
      </c>
      <c r="BI179" s="164">
        <f t="shared" si="28"/>
        <v>0</v>
      </c>
      <c r="BJ179" s="18" t="s">
        <v>83</v>
      </c>
      <c r="BK179" s="164">
        <f t="shared" si="29"/>
        <v>0</v>
      </c>
      <c r="BL179" s="18" t="s">
        <v>165</v>
      </c>
      <c r="BM179" s="163" t="s">
        <v>1013</v>
      </c>
    </row>
    <row r="180" spans="1:65" s="2" customFormat="1" ht="24.2" customHeight="1">
      <c r="A180" s="33"/>
      <c r="B180" s="150"/>
      <c r="C180" s="151" t="s">
        <v>421</v>
      </c>
      <c r="D180" s="151" t="s">
        <v>161</v>
      </c>
      <c r="E180" s="152" t="s">
        <v>3608</v>
      </c>
      <c r="F180" s="153" t="s">
        <v>3609</v>
      </c>
      <c r="G180" s="154" t="s">
        <v>190</v>
      </c>
      <c r="H180" s="155">
        <v>40</v>
      </c>
      <c r="I180" s="156"/>
      <c r="J180" s="157">
        <f t="shared" si="20"/>
        <v>0</v>
      </c>
      <c r="K180" s="158"/>
      <c r="L180" s="34"/>
      <c r="M180" s="159" t="s">
        <v>1</v>
      </c>
      <c r="N180" s="160" t="s">
        <v>41</v>
      </c>
      <c r="O180" s="59"/>
      <c r="P180" s="161">
        <f t="shared" si="21"/>
        <v>0</v>
      </c>
      <c r="Q180" s="161">
        <v>0</v>
      </c>
      <c r="R180" s="161">
        <f t="shared" si="22"/>
        <v>0</v>
      </c>
      <c r="S180" s="161">
        <v>0</v>
      </c>
      <c r="T180" s="162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165</v>
      </c>
      <c r="AT180" s="163" t="s">
        <v>161</v>
      </c>
      <c r="AU180" s="163" t="s">
        <v>83</v>
      </c>
      <c r="AY180" s="18" t="s">
        <v>159</v>
      </c>
      <c r="BE180" s="164">
        <f t="shared" si="24"/>
        <v>0</v>
      </c>
      <c r="BF180" s="164">
        <f t="shared" si="25"/>
        <v>0</v>
      </c>
      <c r="BG180" s="164">
        <f t="shared" si="26"/>
        <v>0</v>
      </c>
      <c r="BH180" s="164">
        <f t="shared" si="27"/>
        <v>0</v>
      </c>
      <c r="BI180" s="164">
        <f t="shared" si="28"/>
        <v>0</v>
      </c>
      <c r="BJ180" s="18" t="s">
        <v>83</v>
      </c>
      <c r="BK180" s="164">
        <f t="shared" si="29"/>
        <v>0</v>
      </c>
      <c r="BL180" s="18" t="s">
        <v>165</v>
      </c>
      <c r="BM180" s="163" t="s">
        <v>1032</v>
      </c>
    </row>
    <row r="181" spans="1:65" s="2" customFormat="1" ht="24.2" customHeight="1">
      <c r="A181" s="33"/>
      <c r="B181" s="150"/>
      <c r="C181" s="151" t="s">
        <v>425</v>
      </c>
      <c r="D181" s="151" t="s">
        <v>161</v>
      </c>
      <c r="E181" s="152" t="s">
        <v>3610</v>
      </c>
      <c r="F181" s="153" t="s">
        <v>3611</v>
      </c>
      <c r="G181" s="154" t="s">
        <v>190</v>
      </c>
      <c r="H181" s="155">
        <v>55</v>
      </c>
      <c r="I181" s="156"/>
      <c r="J181" s="157">
        <f t="shared" si="20"/>
        <v>0</v>
      </c>
      <c r="K181" s="158"/>
      <c r="L181" s="34"/>
      <c r="M181" s="159" t="s">
        <v>1</v>
      </c>
      <c r="N181" s="160" t="s">
        <v>41</v>
      </c>
      <c r="O181" s="59"/>
      <c r="P181" s="161">
        <f t="shared" si="21"/>
        <v>0</v>
      </c>
      <c r="Q181" s="161">
        <v>0</v>
      </c>
      <c r="R181" s="161">
        <f t="shared" si="22"/>
        <v>0</v>
      </c>
      <c r="S181" s="161">
        <v>0</v>
      </c>
      <c r="T181" s="162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165</v>
      </c>
      <c r="AT181" s="163" t="s">
        <v>161</v>
      </c>
      <c r="AU181" s="163" t="s">
        <v>83</v>
      </c>
      <c r="AY181" s="18" t="s">
        <v>159</v>
      </c>
      <c r="BE181" s="164">
        <f t="shared" si="24"/>
        <v>0</v>
      </c>
      <c r="BF181" s="164">
        <f t="shared" si="25"/>
        <v>0</v>
      </c>
      <c r="BG181" s="164">
        <f t="shared" si="26"/>
        <v>0</v>
      </c>
      <c r="BH181" s="164">
        <f t="shared" si="27"/>
        <v>0</v>
      </c>
      <c r="BI181" s="164">
        <f t="shared" si="28"/>
        <v>0</v>
      </c>
      <c r="BJ181" s="18" t="s">
        <v>83</v>
      </c>
      <c r="BK181" s="164">
        <f t="shared" si="29"/>
        <v>0</v>
      </c>
      <c r="BL181" s="18" t="s">
        <v>165</v>
      </c>
      <c r="BM181" s="163" t="s">
        <v>1047</v>
      </c>
    </row>
    <row r="182" spans="1:65" s="2" customFormat="1" ht="37.9" customHeight="1">
      <c r="A182" s="33"/>
      <c r="B182" s="150"/>
      <c r="C182" s="151" t="s">
        <v>430</v>
      </c>
      <c r="D182" s="151" t="s">
        <v>161</v>
      </c>
      <c r="E182" s="152" t="s">
        <v>3612</v>
      </c>
      <c r="F182" s="153" t="s">
        <v>3613</v>
      </c>
      <c r="G182" s="154" t="s">
        <v>190</v>
      </c>
      <c r="H182" s="155">
        <v>60</v>
      </c>
      <c r="I182" s="156"/>
      <c r="J182" s="157">
        <f t="shared" si="20"/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si="21"/>
        <v>0</v>
      </c>
      <c r="Q182" s="161">
        <v>0</v>
      </c>
      <c r="R182" s="161">
        <f t="shared" si="22"/>
        <v>0</v>
      </c>
      <c r="S182" s="161">
        <v>0</v>
      </c>
      <c r="T182" s="162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165</v>
      </c>
      <c r="AT182" s="163" t="s">
        <v>161</v>
      </c>
      <c r="AU182" s="163" t="s">
        <v>83</v>
      </c>
      <c r="AY182" s="18" t="s">
        <v>159</v>
      </c>
      <c r="BE182" s="164">
        <f t="shared" si="24"/>
        <v>0</v>
      </c>
      <c r="BF182" s="164">
        <f t="shared" si="25"/>
        <v>0</v>
      </c>
      <c r="BG182" s="164">
        <f t="shared" si="26"/>
        <v>0</v>
      </c>
      <c r="BH182" s="164">
        <f t="shared" si="27"/>
        <v>0</v>
      </c>
      <c r="BI182" s="164">
        <f t="shared" si="28"/>
        <v>0</v>
      </c>
      <c r="BJ182" s="18" t="s">
        <v>83</v>
      </c>
      <c r="BK182" s="164">
        <f t="shared" si="29"/>
        <v>0</v>
      </c>
      <c r="BL182" s="18" t="s">
        <v>165</v>
      </c>
      <c r="BM182" s="163" t="s">
        <v>1058</v>
      </c>
    </row>
    <row r="183" spans="1:65" s="2" customFormat="1" ht="37.9" customHeight="1">
      <c r="A183" s="33"/>
      <c r="B183" s="150"/>
      <c r="C183" s="151" t="s">
        <v>434</v>
      </c>
      <c r="D183" s="151" t="s">
        <v>161</v>
      </c>
      <c r="E183" s="152" t="s">
        <v>3614</v>
      </c>
      <c r="F183" s="153" t="s">
        <v>3615</v>
      </c>
      <c r="G183" s="154" t="s">
        <v>190</v>
      </c>
      <c r="H183" s="155">
        <v>30</v>
      </c>
      <c r="I183" s="156"/>
      <c r="J183" s="157">
        <f t="shared" si="20"/>
        <v>0</v>
      </c>
      <c r="K183" s="158"/>
      <c r="L183" s="34"/>
      <c r="M183" s="159" t="s">
        <v>1</v>
      </c>
      <c r="N183" s="160" t="s">
        <v>41</v>
      </c>
      <c r="O183" s="59"/>
      <c r="P183" s="161">
        <f t="shared" si="21"/>
        <v>0</v>
      </c>
      <c r="Q183" s="161">
        <v>0</v>
      </c>
      <c r="R183" s="161">
        <f t="shared" si="22"/>
        <v>0</v>
      </c>
      <c r="S183" s="161">
        <v>0</v>
      </c>
      <c r="T183" s="162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165</v>
      </c>
      <c r="AT183" s="163" t="s">
        <v>161</v>
      </c>
      <c r="AU183" s="163" t="s">
        <v>83</v>
      </c>
      <c r="AY183" s="18" t="s">
        <v>159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18" t="s">
        <v>83</v>
      </c>
      <c r="BK183" s="164">
        <f t="shared" si="29"/>
        <v>0</v>
      </c>
      <c r="BL183" s="18" t="s">
        <v>165</v>
      </c>
      <c r="BM183" s="163" t="s">
        <v>1068</v>
      </c>
    </row>
    <row r="184" spans="1:65" s="2" customFormat="1" ht="24.2" customHeight="1">
      <c r="A184" s="33"/>
      <c r="B184" s="150"/>
      <c r="C184" s="151" t="s">
        <v>436</v>
      </c>
      <c r="D184" s="151" t="s">
        <v>161</v>
      </c>
      <c r="E184" s="152" t="s">
        <v>3616</v>
      </c>
      <c r="F184" s="153" t="s">
        <v>3617</v>
      </c>
      <c r="G184" s="154" t="s">
        <v>214</v>
      </c>
      <c r="H184" s="155">
        <v>1</v>
      </c>
      <c r="I184" s="156"/>
      <c r="J184" s="157">
        <f t="shared" si="2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21"/>
        <v>0</v>
      </c>
      <c r="Q184" s="161">
        <v>0</v>
      </c>
      <c r="R184" s="161">
        <f t="shared" si="22"/>
        <v>0</v>
      </c>
      <c r="S184" s="161">
        <v>0</v>
      </c>
      <c r="T184" s="162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165</v>
      </c>
      <c r="AT184" s="163" t="s">
        <v>161</v>
      </c>
      <c r="AU184" s="163" t="s">
        <v>83</v>
      </c>
      <c r="AY184" s="18" t="s">
        <v>159</v>
      </c>
      <c r="BE184" s="164">
        <f t="shared" si="24"/>
        <v>0</v>
      </c>
      <c r="BF184" s="164">
        <f t="shared" si="25"/>
        <v>0</v>
      </c>
      <c r="BG184" s="164">
        <f t="shared" si="26"/>
        <v>0</v>
      </c>
      <c r="BH184" s="164">
        <f t="shared" si="27"/>
        <v>0</v>
      </c>
      <c r="BI184" s="164">
        <f t="shared" si="28"/>
        <v>0</v>
      </c>
      <c r="BJ184" s="18" t="s">
        <v>83</v>
      </c>
      <c r="BK184" s="164">
        <f t="shared" si="29"/>
        <v>0</v>
      </c>
      <c r="BL184" s="18" t="s">
        <v>165</v>
      </c>
      <c r="BM184" s="163" t="s">
        <v>1079</v>
      </c>
    </row>
    <row r="185" spans="1:65" s="2" customFormat="1" ht="24.2" customHeight="1">
      <c r="A185" s="33"/>
      <c r="B185" s="150"/>
      <c r="C185" s="151" t="s">
        <v>441</v>
      </c>
      <c r="D185" s="151" t="s">
        <v>161</v>
      </c>
      <c r="E185" s="152" t="s">
        <v>3618</v>
      </c>
      <c r="F185" s="153" t="s">
        <v>3619</v>
      </c>
      <c r="G185" s="154" t="s">
        <v>3620</v>
      </c>
      <c r="H185" s="155">
        <v>1</v>
      </c>
      <c r="I185" s="156"/>
      <c r="J185" s="157">
        <f t="shared" si="2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21"/>
        <v>0</v>
      </c>
      <c r="Q185" s="161">
        <v>0</v>
      </c>
      <c r="R185" s="161">
        <f t="shared" si="22"/>
        <v>0</v>
      </c>
      <c r="S185" s="161">
        <v>0</v>
      </c>
      <c r="T185" s="162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165</v>
      </c>
      <c r="AT185" s="163" t="s">
        <v>161</v>
      </c>
      <c r="AU185" s="163" t="s">
        <v>83</v>
      </c>
      <c r="AY185" s="18" t="s">
        <v>159</v>
      </c>
      <c r="BE185" s="164">
        <f t="shared" si="24"/>
        <v>0</v>
      </c>
      <c r="BF185" s="164">
        <f t="shared" si="25"/>
        <v>0</v>
      </c>
      <c r="BG185" s="164">
        <f t="shared" si="26"/>
        <v>0</v>
      </c>
      <c r="BH185" s="164">
        <f t="shared" si="27"/>
        <v>0</v>
      </c>
      <c r="BI185" s="164">
        <f t="shared" si="28"/>
        <v>0</v>
      </c>
      <c r="BJ185" s="18" t="s">
        <v>83</v>
      </c>
      <c r="BK185" s="164">
        <f t="shared" si="29"/>
        <v>0</v>
      </c>
      <c r="BL185" s="18" t="s">
        <v>165</v>
      </c>
      <c r="BM185" s="163" t="s">
        <v>1089</v>
      </c>
    </row>
    <row r="186" spans="1:65" s="2" customFormat="1" ht="24.2" customHeight="1">
      <c r="A186" s="33"/>
      <c r="B186" s="150"/>
      <c r="C186" s="151" t="s">
        <v>443</v>
      </c>
      <c r="D186" s="151" t="s">
        <v>161</v>
      </c>
      <c r="E186" s="152" t="s">
        <v>3621</v>
      </c>
      <c r="F186" s="153" t="s">
        <v>3622</v>
      </c>
      <c r="G186" s="154" t="s">
        <v>214</v>
      </c>
      <c r="H186" s="155">
        <v>1</v>
      </c>
      <c r="I186" s="156"/>
      <c r="J186" s="157">
        <f t="shared" si="2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21"/>
        <v>0</v>
      </c>
      <c r="Q186" s="161">
        <v>0</v>
      </c>
      <c r="R186" s="161">
        <f t="shared" si="22"/>
        <v>0</v>
      </c>
      <c r="S186" s="161">
        <v>0</v>
      </c>
      <c r="T186" s="162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165</v>
      </c>
      <c r="AT186" s="163" t="s">
        <v>161</v>
      </c>
      <c r="AU186" s="163" t="s">
        <v>83</v>
      </c>
      <c r="AY186" s="18" t="s">
        <v>159</v>
      </c>
      <c r="BE186" s="164">
        <f t="shared" si="24"/>
        <v>0</v>
      </c>
      <c r="BF186" s="164">
        <f t="shared" si="25"/>
        <v>0</v>
      </c>
      <c r="BG186" s="164">
        <f t="shared" si="26"/>
        <v>0</v>
      </c>
      <c r="BH186" s="164">
        <f t="shared" si="27"/>
        <v>0</v>
      </c>
      <c r="BI186" s="164">
        <f t="shared" si="28"/>
        <v>0</v>
      </c>
      <c r="BJ186" s="18" t="s">
        <v>83</v>
      </c>
      <c r="BK186" s="164">
        <f t="shared" si="29"/>
        <v>0</v>
      </c>
      <c r="BL186" s="18" t="s">
        <v>165</v>
      </c>
      <c r="BM186" s="163" t="s">
        <v>1099</v>
      </c>
    </row>
    <row r="187" spans="2:63" s="12" customFormat="1" ht="25.9" customHeight="1">
      <c r="B187" s="137"/>
      <c r="D187" s="138" t="s">
        <v>75</v>
      </c>
      <c r="E187" s="139" t="s">
        <v>3623</v>
      </c>
      <c r="F187" s="139" t="s">
        <v>3624</v>
      </c>
      <c r="I187" s="140"/>
      <c r="J187" s="141">
        <f>BK187</f>
        <v>0</v>
      </c>
      <c r="L187" s="137"/>
      <c r="M187" s="142"/>
      <c r="N187" s="143"/>
      <c r="O187" s="143"/>
      <c r="P187" s="144">
        <f>SUM(P188:P198)</f>
        <v>0</v>
      </c>
      <c r="Q187" s="143"/>
      <c r="R187" s="144">
        <f>SUM(R188:R198)</f>
        <v>0</v>
      </c>
      <c r="S187" s="143"/>
      <c r="T187" s="145">
        <f>SUM(T188:T198)</f>
        <v>0</v>
      </c>
      <c r="AR187" s="138" t="s">
        <v>83</v>
      </c>
      <c r="AT187" s="146" t="s">
        <v>75</v>
      </c>
      <c r="AU187" s="146" t="s">
        <v>76</v>
      </c>
      <c r="AY187" s="138" t="s">
        <v>159</v>
      </c>
      <c r="BK187" s="147">
        <f>SUM(BK188:BK198)</f>
        <v>0</v>
      </c>
    </row>
    <row r="188" spans="1:65" s="2" customFormat="1" ht="16.5" customHeight="1">
      <c r="A188" s="33"/>
      <c r="B188" s="150"/>
      <c r="C188" s="151" t="s">
        <v>449</v>
      </c>
      <c r="D188" s="151" t="s">
        <v>161</v>
      </c>
      <c r="E188" s="152" t="s">
        <v>3625</v>
      </c>
      <c r="F188" s="153" t="s">
        <v>3626</v>
      </c>
      <c r="G188" s="154" t="s">
        <v>214</v>
      </c>
      <c r="H188" s="155">
        <v>1</v>
      </c>
      <c r="I188" s="156"/>
      <c r="J188" s="157">
        <f aca="true" t="shared" si="30" ref="J188:J198">ROUND(I188*H188,2)</f>
        <v>0</v>
      </c>
      <c r="K188" s="158"/>
      <c r="L188" s="34"/>
      <c r="M188" s="159" t="s">
        <v>1</v>
      </c>
      <c r="N188" s="160" t="s">
        <v>41</v>
      </c>
      <c r="O188" s="59"/>
      <c r="P188" s="161">
        <f aca="true" t="shared" si="31" ref="P188:P198">O188*H188</f>
        <v>0</v>
      </c>
      <c r="Q188" s="161">
        <v>0</v>
      </c>
      <c r="R188" s="161">
        <f aca="true" t="shared" si="32" ref="R188:R198">Q188*H188</f>
        <v>0</v>
      </c>
      <c r="S188" s="161">
        <v>0</v>
      </c>
      <c r="T188" s="162">
        <f aca="true" t="shared" si="33" ref="T188:T198"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165</v>
      </c>
      <c r="AT188" s="163" t="s">
        <v>161</v>
      </c>
      <c r="AU188" s="163" t="s">
        <v>83</v>
      </c>
      <c r="AY188" s="18" t="s">
        <v>159</v>
      </c>
      <c r="BE188" s="164">
        <f aca="true" t="shared" si="34" ref="BE188:BE198">IF(N188="základní",J188,0)</f>
        <v>0</v>
      </c>
      <c r="BF188" s="164">
        <f aca="true" t="shared" si="35" ref="BF188:BF198">IF(N188="snížená",J188,0)</f>
        <v>0</v>
      </c>
      <c r="BG188" s="164">
        <f aca="true" t="shared" si="36" ref="BG188:BG198">IF(N188="zákl. přenesená",J188,0)</f>
        <v>0</v>
      </c>
      <c r="BH188" s="164">
        <f aca="true" t="shared" si="37" ref="BH188:BH198">IF(N188="sníž. přenesená",J188,0)</f>
        <v>0</v>
      </c>
      <c r="BI188" s="164">
        <f aca="true" t="shared" si="38" ref="BI188:BI198">IF(N188="nulová",J188,0)</f>
        <v>0</v>
      </c>
      <c r="BJ188" s="18" t="s">
        <v>83</v>
      </c>
      <c r="BK188" s="164">
        <f aca="true" t="shared" si="39" ref="BK188:BK198">ROUND(I188*H188,2)</f>
        <v>0</v>
      </c>
      <c r="BL188" s="18" t="s">
        <v>165</v>
      </c>
      <c r="BM188" s="163" t="s">
        <v>1108</v>
      </c>
    </row>
    <row r="189" spans="1:65" s="2" customFormat="1" ht="16.5" customHeight="1">
      <c r="A189" s="33"/>
      <c r="B189" s="150"/>
      <c r="C189" s="151" t="s">
        <v>455</v>
      </c>
      <c r="D189" s="151" t="s">
        <v>161</v>
      </c>
      <c r="E189" s="152" t="s">
        <v>3627</v>
      </c>
      <c r="F189" s="153" t="s">
        <v>3628</v>
      </c>
      <c r="G189" s="154" t="s">
        <v>214</v>
      </c>
      <c r="H189" s="155">
        <v>1</v>
      </c>
      <c r="I189" s="156"/>
      <c r="J189" s="157">
        <f t="shared" si="30"/>
        <v>0</v>
      </c>
      <c r="K189" s="158"/>
      <c r="L189" s="34"/>
      <c r="M189" s="159" t="s">
        <v>1</v>
      </c>
      <c r="N189" s="160" t="s">
        <v>41</v>
      </c>
      <c r="O189" s="59"/>
      <c r="P189" s="161">
        <f t="shared" si="31"/>
        <v>0</v>
      </c>
      <c r="Q189" s="161">
        <v>0</v>
      </c>
      <c r="R189" s="161">
        <f t="shared" si="32"/>
        <v>0</v>
      </c>
      <c r="S189" s="161">
        <v>0</v>
      </c>
      <c r="T189" s="162">
        <f t="shared" si="3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83</v>
      </c>
      <c r="AY189" s="18" t="s">
        <v>159</v>
      </c>
      <c r="BE189" s="164">
        <f t="shared" si="34"/>
        <v>0</v>
      </c>
      <c r="BF189" s="164">
        <f t="shared" si="35"/>
        <v>0</v>
      </c>
      <c r="BG189" s="164">
        <f t="shared" si="36"/>
        <v>0</v>
      </c>
      <c r="BH189" s="164">
        <f t="shared" si="37"/>
        <v>0</v>
      </c>
      <c r="BI189" s="164">
        <f t="shared" si="38"/>
        <v>0</v>
      </c>
      <c r="BJ189" s="18" t="s">
        <v>83</v>
      </c>
      <c r="BK189" s="164">
        <f t="shared" si="39"/>
        <v>0</v>
      </c>
      <c r="BL189" s="18" t="s">
        <v>165</v>
      </c>
      <c r="BM189" s="163" t="s">
        <v>1118</v>
      </c>
    </row>
    <row r="190" spans="1:65" s="2" customFormat="1" ht="37.9" customHeight="1">
      <c r="A190" s="33"/>
      <c r="B190" s="150"/>
      <c r="C190" s="151" t="s">
        <v>462</v>
      </c>
      <c r="D190" s="151" t="s">
        <v>161</v>
      </c>
      <c r="E190" s="152" t="s">
        <v>3629</v>
      </c>
      <c r="F190" s="153" t="s">
        <v>3630</v>
      </c>
      <c r="G190" s="154" t="s">
        <v>2922</v>
      </c>
      <c r="H190" s="155">
        <v>1</v>
      </c>
      <c r="I190" s="156"/>
      <c r="J190" s="157">
        <f t="shared" si="30"/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si="31"/>
        <v>0</v>
      </c>
      <c r="Q190" s="161">
        <v>0</v>
      </c>
      <c r="R190" s="161">
        <f t="shared" si="32"/>
        <v>0</v>
      </c>
      <c r="S190" s="161">
        <v>0</v>
      </c>
      <c r="T190" s="162">
        <f t="shared" si="3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165</v>
      </c>
      <c r="AT190" s="163" t="s">
        <v>161</v>
      </c>
      <c r="AU190" s="163" t="s">
        <v>83</v>
      </c>
      <c r="AY190" s="18" t="s">
        <v>159</v>
      </c>
      <c r="BE190" s="164">
        <f t="shared" si="34"/>
        <v>0</v>
      </c>
      <c r="BF190" s="164">
        <f t="shared" si="35"/>
        <v>0</v>
      </c>
      <c r="BG190" s="164">
        <f t="shared" si="36"/>
        <v>0</v>
      </c>
      <c r="BH190" s="164">
        <f t="shared" si="37"/>
        <v>0</v>
      </c>
      <c r="BI190" s="164">
        <f t="shared" si="38"/>
        <v>0</v>
      </c>
      <c r="BJ190" s="18" t="s">
        <v>83</v>
      </c>
      <c r="BK190" s="164">
        <f t="shared" si="39"/>
        <v>0</v>
      </c>
      <c r="BL190" s="18" t="s">
        <v>165</v>
      </c>
      <c r="BM190" s="163" t="s">
        <v>1126</v>
      </c>
    </row>
    <row r="191" spans="1:65" s="2" customFormat="1" ht="24.2" customHeight="1">
      <c r="A191" s="33"/>
      <c r="B191" s="150"/>
      <c r="C191" s="151" t="s">
        <v>469</v>
      </c>
      <c r="D191" s="151" t="s">
        <v>161</v>
      </c>
      <c r="E191" s="152" t="s">
        <v>3631</v>
      </c>
      <c r="F191" s="153" t="s">
        <v>3632</v>
      </c>
      <c r="G191" s="154" t="s">
        <v>2922</v>
      </c>
      <c r="H191" s="155">
        <v>1</v>
      </c>
      <c r="I191" s="156"/>
      <c r="J191" s="157">
        <f t="shared" si="3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31"/>
        <v>0</v>
      </c>
      <c r="Q191" s="161">
        <v>0</v>
      </c>
      <c r="R191" s="161">
        <f t="shared" si="32"/>
        <v>0</v>
      </c>
      <c r="S191" s="161">
        <v>0</v>
      </c>
      <c r="T191" s="162">
        <f t="shared" si="3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165</v>
      </c>
      <c r="AT191" s="163" t="s">
        <v>161</v>
      </c>
      <c r="AU191" s="163" t="s">
        <v>83</v>
      </c>
      <c r="AY191" s="18" t="s">
        <v>159</v>
      </c>
      <c r="BE191" s="164">
        <f t="shared" si="34"/>
        <v>0</v>
      </c>
      <c r="BF191" s="164">
        <f t="shared" si="35"/>
        <v>0</v>
      </c>
      <c r="BG191" s="164">
        <f t="shared" si="36"/>
        <v>0</v>
      </c>
      <c r="BH191" s="164">
        <f t="shared" si="37"/>
        <v>0</v>
      </c>
      <c r="BI191" s="164">
        <f t="shared" si="38"/>
        <v>0</v>
      </c>
      <c r="BJ191" s="18" t="s">
        <v>83</v>
      </c>
      <c r="BK191" s="164">
        <f t="shared" si="39"/>
        <v>0</v>
      </c>
      <c r="BL191" s="18" t="s">
        <v>165</v>
      </c>
      <c r="BM191" s="163" t="s">
        <v>1142</v>
      </c>
    </row>
    <row r="192" spans="1:65" s="2" customFormat="1" ht="16.5" customHeight="1">
      <c r="A192" s="33"/>
      <c r="B192" s="150"/>
      <c r="C192" s="151" t="s">
        <v>475</v>
      </c>
      <c r="D192" s="151" t="s">
        <v>161</v>
      </c>
      <c r="E192" s="152" t="s">
        <v>3633</v>
      </c>
      <c r="F192" s="153" t="s">
        <v>3634</v>
      </c>
      <c r="G192" s="154" t="s">
        <v>2922</v>
      </c>
      <c r="H192" s="155">
        <v>1</v>
      </c>
      <c r="I192" s="156"/>
      <c r="J192" s="157">
        <f t="shared" si="30"/>
        <v>0</v>
      </c>
      <c r="K192" s="158"/>
      <c r="L192" s="34"/>
      <c r="M192" s="159" t="s">
        <v>1</v>
      </c>
      <c r="N192" s="160" t="s">
        <v>41</v>
      </c>
      <c r="O192" s="59"/>
      <c r="P192" s="161">
        <f t="shared" si="31"/>
        <v>0</v>
      </c>
      <c r="Q192" s="161">
        <v>0</v>
      </c>
      <c r="R192" s="161">
        <f t="shared" si="32"/>
        <v>0</v>
      </c>
      <c r="S192" s="161">
        <v>0</v>
      </c>
      <c r="T192" s="162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165</v>
      </c>
      <c r="AT192" s="163" t="s">
        <v>161</v>
      </c>
      <c r="AU192" s="163" t="s">
        <v>83</v>
      </c>
      <c r="AY192" s="18" t="s">
        <v>159</v>
      </c>
      <c r="BE192" s="164">
        <f t="shared" si="34"/>
        <v>0</v>
      </c>
      <c r="BF192" s="164">
        <f t="shared" si="35"/>
        <v>0</v>
      </c>
      <c r="BG192" s="164">
        <f t="shared" si="36"/>
        <v>0</v>
      </c>
      <c r="BH192" s="164">
        <f t="shared" si="37"/>
        <v>0</v>
      </c>
      <c r="BI192" s="164">
        <f t="shared" si="38"/>
        <v>0</v>
      </c>
      <c r="BJ192" s="18" t="s">
        <v>83</v>
      </c>
      <c r="BK192" s="164">
        <f t="shared" si="39"/>
        <v>0</v>
      </c>
      <c r="BL192" s="18" t="s">
        <v>165</v>
      </c>
      <c r="BM192" s="163" t="s">
        <v>1154</v>
      </c>
    </row>
    <row r="193" spans="1:65" s="2" customFormat="1" ht="16.5" customHeight="1">
      <c r="A193" s="33"/>
      <c r="B193" s="150"/>
      <c r="C193" s="151" t="s">
        <v>482</v>
      </c>
      <c r="D193" s="151" t="s">
        <v>161</v>
      </c>
      <c r="E193" s="152" t="s">
        <v>3635</v>
      </c>
      <c r="F193" s="153" t="s">
        <v>3636</v>
      </c>
      <c r="G193" s="154" t="s">
        <v>3637</v>
      </c>
      <c r="H193" s="155">
        <v>24</v>
      </c>
      <c r="I193" s="156"/>
      <c r="J193" s="157">
        <f t="shared" si="30"/>
        <v>0</v>
      </c>
      <c r="K193" s="158"/>
      <c r="L193" s="34"/>
      <c r="M193" s="159" t="s">
        <v>1</v>
      </c>
      <c r="N193" s="160" t="s">
        <v>41</v>
      </c>
      <c r="O193" s="59"/>
      <c r="P193" s="161">
        <f t="shared" si="31"/>
        <v>0</v>
      </c>
      <c r="Q193" s="161">
        <v>0</v>
      </c>
      <c r="R193" s="161">
        <f t="shared" si="32"/>
        <v>0</v>
      </c>
      <c r="S193" s="161">
        <v>0</v>
      </c>
      <c r="T193" s="162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165</v>
      </c>
      <c r="AT193" s="163" t="s">
        <v>161</v>
      </c>
      <c r="AU193" s="163" t="s">
        <v>83</v>
      </c>
      <c r="AY193" s="18" t="s">
        <v>159</v>
      </c>
      <c r="BE193" s="164">
        <f t="shared" si="34"/>
        <v>0</v>
      </c>
      <c r="BF193" s="164">
        <f t="shared" si="35"/>
        <v>0</v>
      </c>
      <c r="BG193" s="164">
        <f t="shared" si="36"/>
        <v>0</v>
      </c>
      <c r="BH193" s="164">
        <f t="shared" si="37"/>
        <v>0</v>
      </c>
      <c r="BI193" s="164">
        <f t="shared" si="38"/>
        <v>0</v>
      </c>
      <c r="BJ193" s="18" t="s">
        <v>83</v>
      </c>
      <c r="BK193" s="164">
        <f t="shared" si="39"/>
        <v>0</v>
      </c>
      <c r="BL193" s="18" t="s">
        <v>165</v>
      </c>
      <c r="BM193" s="163" t="s">
        <v>1218</v>
      </c>
    </row>
    <row r="194" spans="1:65" s="2" customFormat="1" ht="24.2" customHeight="1">
      <c r="A194" s="33"/>
      <c r="B194" s="150"/>
      <c r="C194" s="151" t="s">
        <v>488</v>
      </c>
      <c r="D194" s="151" t="s">
        <v>161</v>
      </c>
      <c r="E194" s="152" t="s">
        <v>3638</v>
      </c>
      <c r="F194" s="153" t="s">
        <v>3639</v>
      </c>
      <c r="G194" s="154" t="s">
        <v>2922</v>
      </c>
      <c r="H194" s="155">
        <v>1</v>
      </c>
      <c r="I194" s="156"/>
      <c r="J194" s="157">
        <f t="shared" si="3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31"/>
        <v>0</v>
      </c>
      <c r="Q194" s="161">
        <v>0</v>
      </c>
      <c r="R194" s="161">
        <f t="shared" si="32"/>
        <v>0</v>
      </c>
      <c r="S194" s="161">
        <v>0</v>
      </c>
      <c r="T194" s="162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165</v>
      </c>
      <c r="AT194" s="163" t="s">
        <v>161</v>
      </c>
      <c r="AU194" s="163" t="s">
        <v>83</v>
      </c>
      <c r="AY194" s="18" t="s">
        <v>159</v>
      </c>
      <c r="BE194" s="164">
        <f t="shared" si="34"/>
        <v>0</v>
      </c>
      <c r="BF194" s="164">
        <f t="shared" si="35"/>
        <v>0</v>
      </c>
      <c r="BG194" s="164">
        <f t="shared" si="36"/>
        <v>0</v>
      </c>
      <c r="BH194" s="164">
        <f t="shared" si="37"/>
        <v>0</v>
      </c>
      <c r="BI194" s="164">
        <f t="shared" si="38"/>
        <v>0</v>
      </c>
      <c r="BJ194" s="18" t="s">
        <v>83</v>
      </c>
      <c r="BK194" s="164">
        <f t="shared" si="39"/>
        <v>0</v>
      </c>
      <c r="BL194" s="18" t="s">
        <v>165</v>
      </c>
      <c r="BM194" s="163" t="s">
        <v>1264</v>
      </c>
    </row>
    <row r="195" spans="1:65" s="2" customFormat="1" ht="24.2" customHeight="1">
      <c r="A195" s="33"/>
      <c r="B195" s="150"/>
      <c r="C195" s="151" t="s">
        <v>493</v>
      </c>
      <c r="D195" s="151" t="s">
        <v>161</v>
      </c>
      <c r="E195" s="152" t="s">
        <v>3640</v>
      </c>
      <c r="F195" s="153" t="s">
        <v>3641</v>
      </c>
      <c r="G195" s="154" t="s">
        <v>2922</v>
      </c>
      <c r="H195" s="155">
        <v>1</v>
      </c>
      <c r="I195" s="156"/>
      <c r="J195" s="157">
        <f t="shared" si="30"/>
        <v>0</v>
      </c>
      <c r="K195" s="158"/>
      <c r="L195" s="34"/>
      <c r="M195" s="159" t="s">
        <v>1</v>
      </c>
      <c r="N195" s="160" t="s">
        <v>41</v>
      </c>
      <c r="O195" s="59"/>
      <c r="P195" s="161">
        <f t="shared" si="31"/>
        <v>0</v>
      </c>
      <c r="Q195" s="161">
        <v>0</v>
      </c>
      <c r="R195" s="161">
        <f t="shared" si="32"/>
        <v>0</v>
      </c>
      <c r="S195" s="161">
        <v>0</v>
      </c>
      <c r="T195" s="162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165</v>
      </c>
      <c r="AT195" s="163" t="s">
        <v>161</v>
      </c>
      <c r="AU195" s="163" t="s">
        <v>83</v>
      </c>
      <c r="AY195" s="18" t="s">
        <v>159</v>
      </c>
      <c r="BE195" s="164">
        <f t="shared" si="34"/>
        <v>0</v>
      </c>
      <c r="BF195" s="164">
        <f t="shared" si="35"/>
        <v>0</v>
      </c>
      <c r="BG195" s="164">
        <f t="shared" si="36"/>
        <v>0</v>
      </c>
      <c r="BH195" s="164">
        <f t="shared" si="37"/>
        <v>0</v>
      </c>
      <c r="BI195" s="164">
        <f t="shared" si="38"/>
        <v>0</v>
      </c>
      <c r="BJ195" s="18" t="s">
        <v>83</v>
      </c>
      <c r="BK195" s="164">
        <f t="shared" si="39"/>
        <v>0</v>
      </c>
      <c r="BL195" s="18" t="s">
        <v>165</v>
      </c>
      <c r="BM195" s="163" t="s">
        <v>1319</v>
      </c>
    </row>
    <row r="196" spans="1:65" s="2" customFormat="1" ht="24.2" customHeight="1">
      <c r="A196" s="33"/>
      <c r="B196" s="150"/>
      <c r="C196" s="151" t="s">
        <v>498</v>
      </c>
      <c r="D196" s="151" t="s">
        <v>161</v>
      </c>
      <c r="E196" s="152" t="s">
        <v>3642</v>
      </c>
      <c r="F196" s="153" t="s">
        <v>3643</v>
      </c>
      <c r="G196" s="154" t="s">
        <v>2922</v>
      </c>
      <c r="H196" s="155">
        <v>1</v>
      </c>
      <c r="I196" s="156"/>
      <c r="J196" s="157">
        <f t="shared" si="3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31"/>
        <v>0</v>
      </c>
      <c r="Q196" s="161">
        <v>0</v>
      </c>
      <c r="R196" s="161">
        <f t="shared" si="32"/>
        <v>0</v>
      </c>
      <c r="S196" s="161">
        <v>0</v>
      </c>
      <c r="T196" s="162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165</v>
      </c>
      <c r="AT196" s="163" t="s">
        <v>161</v>
      </c>
      <c r="AU196" s="163" t="s">
        <v>83</v>
      </c>
      <c r="AY196" s="18" t="s">
        <v>159</v>
      </c>
      <c r="BE196" s="164">
        <f t="shared" si="34"/>
        <v>0</v>
      </c>
      <c r="BF196" s="164">
        <f t="shared" si="35"/>
        <v>0</v>
      </c>
      <c r="BG196" s="164">
        <f t="shared" si="36"/>
        <v>0</v>
      </c>
      <c r="BH196" s="164">
        <f t="shared" si="37"/>
        <v>0</v>
      </c>
      <c r="BI196" s="164">
        <f t="shared" si="38"/>
        <v>0</v>
      </c>
      <c r="BJ196" s="18" t="s">
        <v>83</v>
      </c>
      <c r="BK196" s="164">
        <f t="shared" si="39"/>
        <v>0</v>
      </c>
      <c r="BL196" s="18" t="s">
        <v>165</v>
      </c>
      <c r="BM196" s="163" t="s">
        <v>1328</v>
      </c>
    </row>
    <row r="197" spans="1:65" s="2" customFormat="1" ht="16.5" customHeight="1">
      <c r="A197" s="33"/>
      <c r="B197" s="150"/>
      <c r="C197" s="151" t="s">
        <v>505</v>
      </c>
      <c r="D197" s="151" t="s">
        <v>161</v>
      </c>
      <c r="E197" s="152" t="s">
        <v>3644</v>
      </c>
      <c r="F197" s="153" t="s">
        <v>3645</v>
      </c>
      <c r="G197" s="154" t="s">
        <v>3637</v>
      </c>
      <c r="H197" s="155">
        <v>50</v>
      </c>
      <c r="I197" s="156"/>
      <c r="J197" s="157">
        <f t="shared" si="30"/>
        <v>0</v>
      </c>
      <c r="K197" s="158"/>
      <c r="L197" s="34"/>
      <c r="M197" s="159" t="s">
        <v>1</v>
      </c>
      <c r="N197" s="160" t="s">
        <v>41</v>
      </c>
      <c r="O197" s="59"/>
      <c r="P197" s="161">
        <f t="shared" si="31"/>
        <v>0</v>
      </c>
      <c r="Q197" s="161">
        <v>0</v>
      </c>
      <c r="R197" s="161">
        <f t="shared" si="32"/>
        <v>0</v>
      </c>
      <c r="S197" s="161">
        <v>0</v>
      </c>
      <c r="T197" s="162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165</v>
      </c>
      <c r="AT197" s="163" t="s">
        <v>161</v>
      </c>
      <c r="AU197" s="163" t="s">
        <v>83</v>
      </c>
      <c r="AY197" s="18" t="s">
        <v>159</v>
      </c>
      <c r="BE197" s="164">
        <f t="shared" si="34"/>
        <v>0</v>
      </c>
      <c r="BF197" s="164">
        <f t="shared" si="35"/>
        <v>0</v>
      </c>
      <c r="BG197" s="164">
        <f t="shared" si="36"/>
        <v>0</v>
      </c>
      <c r="BH197" s="164">
        <f t="shared" si="37"/>
        <v>0</v>
      </c>
      <c r="BI197" s="164">
        <f t="shared" si="38"/>
        <v>0</v>
      </c>
      <c r="BJ197" s="18" t="s">
        <v>83</v>
      </c>
      <c r="BK197" s="164">
        <f t="shared" si="39"/>
        <v>0</v>
      </c>
      <c r="BL197" s="18" t="s">
        <v>165</v>
      </c>
      <c r="BM197" s="163" t="s">
        <v>1337</v>
      </c>
    </row>
    <row r="198" spans="1:65" s="2" customFormat="1" ht="24.2" customHeight="1">
      <c r="A198" s="33"/>
      <c r="B198" s="150"/>
      <c r="C198" s="151" t="s">
        <v>510</v>
      </c>
      <c r="D198" s="151" t="s">
        <v>161</v>
      </c>
      <c r="E198" s="152" t="s">
        <v>3646</v>
      </c>
      <c r="F198" s="153" t="s">
        <v>3647</v>
      </c>
      <c r="G198" s="154" t="s">
        <v>3637</v>
      </c>
      <c r="H198" s="155">
        <v>10</v>
      </c>
      <c r="I198" s="156"/>
      <c r="J198" s="157">
        <f t="shared" si="30"/>
        <v>0</v>
      </c>
      <c r="K198" s="158"/>
      <c r="L198" s="34"/>
      <c r="M198" s="186" t="s">
        <v>1</v>
      </c>
      <c r="N198" s="187" t="s">
        <v>41</v>
      </c>
      <c r="O198" s="188"/>
      <c r="P198" s="189">
        <f t="shared" si="31"/>
        <v>0</v>
      </c>
      <c r="Q198" s="189">
        <v>0</v>
      </c>
      <c r="R198" s="189">
        <f t="shared" si="32"/>
        <v>0</v>
      </c>
      <c r="S198" s="189">
        <v>0</v>
      </c>
      <c r="T198" s="190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165</v>
      </c>
      <c r="AT198" s="163" t="s">
        <v>161</v>
      </c>
      <c r="AU198" s="163" t="s">
        <v>83</v>
      </c>
      <c r="AY198" s="18" t="s">
        <v>159</v>
      </c>
      <c r="BE198" s="164">
        <f t="shared" si="34"/>
        <v>0</v>
      </c>
      <c r="BF198" s="164">
        <f t="shared" si="35"/>
        <v>0</v>
      </c>
      <c r="BG198" s="164">
        <f t="shared" si="36"/>
        <v>0</v>
      </c>
      <c r="BH198" s="164">
        <f t="shared" si="37"/>
        <v>0</v>
      </c>
      <c r="BI198" s="164">
        <f t="shared" si="38"/>
        <v>0</v>
      </c>
      <c r="BJ198" s="18" t="s">
        <v>83</v>
      </c>
      <c r="BK198" s="164">
        <f t="shared" si="39"/>
        <v>0</v>
      </c>
      <c r="BL198" s="18" t="s">
        <v>165</v>
      </c>
      <c r="BM198" s="163" t="s">
        <v>1346</v>
      </c>
    </row>
    <row r="199" spans="1:31" s="2" customFormat="1" ht="6.95" customHeight="1">
      <c r="A199" s="33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34"/>
      <c r="M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</sheetData>
  <autoFilter ref="C125:K198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108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4"/>
      <c r="G9" s="264"/>
      <c r="H9" s="26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4" t="s">
        <v>3648</v>
      </c>
      <c r="F11" s="264"/>
      <c r="G11" s="264"/>
      <c r="H11" s="264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5" t="str">
        <f>'Rekapitulace stavby'!E14</f>
        <v>Vyplň údaj</v>
      </c>
      <c r="F20" s="230"/>
      <c r="G20" s="230"/>
      <c r="H20" s="230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5" t="s">
        <v>1</v>
      </c>
      <c r="F29" s="235"/>
      <c r="G29" s="235"/>
      <c r="H29" s="235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ROUND(J136,2)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ROUND((SUM(BE136:BE323)),2)</f>
        <v>0</v>
      </c>
      <c r="G35" s="33"/>
      <c r="H35" s="33"/>
      <c r="I35" s="106">
        <v>0.21</v>
      </c>
      <c r="J35" s="105">
        <f>ROUND(((SUM(BE136:BE323))*I35),2)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ROUND((SUM(BF136:BF323)),2)</f>
        <v>0</v>
      </c>
      <c r="G36" s="33"/>
      <c r="H36" s="33"/>
      <c r="I36" s="106">
        <v>0.15</v>
      </c>
      <c r="J36" s="105">
        <f>ROUND(((SUM(BF136:BF323))*I36),2)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ROUND((SUM(BG136:BG323)),2)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ROUND((SUM(BH136:BH323)),2)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ROUND((SUM(BI136:BI323)),2)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4"/>
      <c r="G87" s="264"/>
      <c r="H87" s="26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4" t="str">
        <f>E11</f>
        <v>07 - ZTI</v>
      </c>
      <c r="F89" s="264"/>
      <c r="G89" s="264"/>
      <c r="H89" s="264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J136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134</v>
      </c>
      <c r="E99" s="120"/>
      <c r="F99" s="120"/>
      <c r="G99" s="120"/>
      <c r="H99" s="120"/>
      <c r="I99" s="120"/>
      <c r="J99" s="121">
        <f>J137</f>
        <v>0</v>
      </c>
      <c r="L99" s="118"/>
    </row>
    <row r="100" spans="2:12" s="10" customFormat="1" ht="19.9" customHeight="1">
      <c r="B100" s="122"/>
      <c r="D100" s="123" t="s">
        <v>135</v>
      </c>
      <c r="E100" s="124"/>
      <c r="F100" s="124"/>
      <c r="G100" s="124"/>
      <c r="H100" s="124"/>
      <c r="I100" s="124"/>
      <c r="J100" s="125">
        <f>J138</f>
        <v>0</v>
      </c>
      <c r="L100" s="122"/>
    </row>
    <row r="101" spans="2:12" s="10" customFormat="1" ht="19.9" customHeight="1">
      <c r="B101" s="122"/>
      <c r="D101" s="123" t="s">
        <v>534</v>
      </c>
      <c r="E101" s="124"/>
      <c r="F101" s="124"/>
      <c r="G101" s="124"/>
      <c r="H101" s="124"/>
      <c r="I101" s="124"/>
      <c r="J101" s="125">
        <f>J167</f>
        <v>0</v>
      </c>
      <c r="L101" s="122"/>
    </row>
    <row r="102" spans="2:12" s="10" customFormat="1" ht="19.9" customHeight="1">
      <c r="B102" s="122"/>
      <c r="D102" s="123" t="s">
        <v>535</v>
      </c>
      <c r="E102" s="124"/>
      <c r="F102" s="124"/>
      <c r="G102" s="124"/>
      <c r="H102" s="124"/>
      <c r="I102" s="124"/>
      <c r="J102" s="125">
        <f>J172</f>
        <v>0</v>
      </c>
      <c r="L102" s="122"/>
    </row>
    <row r="103" spans="2:12" s="10" customFormat="1" ht="19.9" customHeight="1">
      <c r="B103" s="122"/>
      <c r="D103" s="123" t="s">
        <v>536</v>
      </c>
      <c r="E103" s="124"/>
      <c r="F103" s="124"/>
      <c r="G103" s="124"/>
      <c r="H103" s="124"/>
      <c r="I103" s="124"/>
      <c r="J103" s="125">
        <f>J174</f>
        <v>0</v>
      </c>
      <c r="L103" s="122"/>
    </row>
    <row r="104" spans="2:12" s="10" customFormat="1" ht="19.9" customHeight="1">
      <c r="B104" s="122"/>
      <c r="D104" s="123" t="s">
        <v>537</v>
      </c>
      <c r="E104" s="124"/>
      <c r="F104" s="124"/>
      <c r="G104" s="124"/>
      <c r="H104" s="124"/>
      <c r="I104" s="124"/>
      <c r="J104" s="125">
        <f>J176</f>
        <v>0</v>
      </c>
      <c r="L104" s="122"/>
    </row>
    <row r="105" spans="2:12" s="10" customFormat="1" ht="19.9" customHeight="1">
      <c r="B105" s="122"/>
      <c r="D105" s="123" t="s">
        <v>3649</v>
      </c>
      <c r="E105" s="124"/>
      <c r="F105" s="124"/>
      <c r="G105" s="124"/>
      <c r="H105" s="124"/>
      <c r="I105" s="124"/>
      <c r="J105" s="125">
        <f>J178</f>
        <v>0</v>
      </c>
      <c r="L105" s="122"/>
    </row>
    <row r="106" spans="2:12" s="10" customFormat="1" ht="19.9" customHeight="1">
      <c r="B106" s="122"/>
      <c r="D106" s="123" t="s">
        <v>3650</v>
      </c>
      <c r="E106" s="124"/>
      <c r="F106" s="124"/>
      <c r="G106" s="124"/>
      <c r="H106" s="124"/>
      <c r="I106" s="124"/>
      <c r="J106" s="125">
        <f>J191</f>
        <v>0</v>
      </c>
      <c r="L106" s="122"/>
    </row>
    <row r="107" spans="2:12" s="10" customFormat="1" ht="19.9" customHeight="1">
      <c r="B107" s="122"/>
      <c r="D107" s="123" t="s">
        <v>3651</v>
      </c>
      <c r="E107" s="124"/>
      <c r="F107" s="124"/>
      <c r="G107" s="124"/>
      <c r="H107" s="124"/>
      <c r="I107" s="124"/>
      <c r="J107" s="125">
        <f>J195</f>
        <v>0</v>
      </c>
      <c r="L107" s="122"/>
    </row>
    <row r="108" spans="2:12" s="9" customFormat="1" ht="24.95" customHeight="1">
      <c r="B108" s="118"/>
      <c r="D108" s="119" t="s">
        <v>138</v>
      </c>
      <c r="E108" s="120"/>
      <c r="F108" s="120"/>
      <c r="G108" s="120"/>
      <c r="H108" s="120"/>
      <c r="I108" s="120"/>
      <c r="J108" s="121">
        <f>J197</f>
        <v>0</v>
      </c>
      <c r="L108" s="118"/>
    </row>
    <row r="109" spans="2:12" s="10" customFormat="1" ht="19.9" customHeight="1">
      <c r="B109" s="122"/>
      <c r="D109" s="123" t="s">
        <v>3652</v>
      </c>
      <c r="E109" s="124"/>
      <c r="F109" s="124"/>
      <c r="G109" s="124"/>
      <c r="H109" s="124"/>
      <c r="I109" s="124"/>
      <c r="J109" s="125">
        <f>J198</f>
        <v>0</v>
      </c>
      <c r="L109" s="122"/>
    </row>
    <row r="110" spans="2:12" s="10" customFormat="1" ht="19.9" customHeight="1">
      <c r="B110" s="122"/>
      <c r="D110" s="123" t="s">
        <v>3653</v>
      </c>
      <c r="E110" s="124"/>
      <c r="F110" s="124"/>
      <c r="G110" s="124"/>
      <c r="H110" s="124"/>
      <c r="I110" s="124"/>
      <c r="J110" s="125">
        <f>J236</f>
        <v>0</v>
      </c>
      <c r="L110" s="122"/>
    </row>
    <row r="111" spans="2:12" s="10" customFormat="1" ht="19.9" customHeight="1">
      <c r="B111" s="122"/>
      <c r="D111" s="123" t="s">
        <v>544</v>
      </c>
      <c r="E111" s="124"/>
      <c r="F111" s="124"/>
      <c r="G111" s="124"/>
      <c r="H111" s="124"/>
      <c r="I111" s="124"/>
      <c r="J111" s="125">
        <f>J269</f>
        <v>0</v>
      </c>
      <c r="L111" s="122"/>
    </row>
    <row r="112" spans="2:12" s="10" customFormat="1" ht="19.9" customHeight="1">
      <c r="B112" s="122"/>
      <c r="D112" s="123" t="s">
        <v>3654</v>
      </c>
      <c r="E112" s="124"/>
      <c r="F112" s="124"/>
      <c r="G112" s="124"/>
      <c r="H112" s="124"/>
      <c r="I112" s="124"/>
      <c r="J112" s="125">
        <f>J309</f>
        <v>0</v>
      </c>
      <c r="L112" s="122"/>
    </row>
    <row r="113" spans="2:12" s="10" customFormat="1" ht="19.9" customHeight="1">
      <c r="B113" s="122"/>
      <c r="D113" s="123" t="s">
        <v>3655</v>
      </c>
      <c r="E113" s="124"/>
      <c r="F113" s="124"/>
      <c r="G113" s="124"/>
      <c r="H113" s="124"/>
      <c r="I113" s="124"/>
      <c r="J113" s="125">
        <f>J316</f>
        <v>0</v>
      </c>
      <c r="L113" s="122"/>
    </row>
    <row r="114" spans="2:12" s="9" customFormat="1" ht="24.95" customHeight="1">
      <c r="B114" s="118"/>
      <c r="D114" s="119" t="s">
        <v>3656</v>
      </c>
      <c r="E114" s="120"/>
      <c r="F114" s="120"/>
      <c r="G114" s="120"/>
      <c r="H114" s="120"/>
      <c r="I114" s="120"/>
      <c r="J114" s="121">
        <f>J322</f>
        <v>0</v>
      </c>
      <c r="L114" s="118"/>
    </row>
    <row r="115" spans="1:31" s="2" customFormat="1" ht="21.7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144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16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62" t="str">
        <f>E7</f>
        <v>Nemocnice ČEské Budějovice a.s.</v>
      </c>
      <c r="F124" s="263"/>
      <c r="G124" s="263"/>
      <c r="H124" s="26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2:12" s="1" customFormat="1" ht="12" customHeight="1">
      <c r="B125" s="21"/>
      <c r="C125" s="28" t="s">
        <v>125</v>
      </c>
      <c r="L125" s="21"/>
    </row>
    <row r="126" spans="1:31" s="2" customFormat="1" ht="23.25" customHeight="1">
      <c r="A126" s="33"/>
      <c r="B126" s="34"/>
      <c r="C126" s="33"/>
      <c r="D126" s="33"/>
      <c r="E126" s="262" t="s">
        <v>126</v>
      </c>
      <c r="F126" s="264"/>
      <c r="G126" s="264"/>
      <c r="H126" s="264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127</v>
      </c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24" t="str">
        <f>E11</f>
        <v>07 - ZTI</v>
      </c>
      <c r="F128" s="264"/>
      <c r="G128" s="264"/>
      <c r="H128" s="264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20</v>
      </c>
      <c r="D130" s="33"/>
      <c r="E130" s="33"/>
      <c r="F130" s="26" t="str">
        <f>F14</f>
        <v xml:space="preserve"> </v>
      </c>
      <c r="G130" s="33"/>
      <c r="H130" s="33"/>
      <c r="I130" s="28" t="s">
        <v>22</v>
      </c>
      <c r="J130" s="56" t="str">
        <f>IF(J14="","",J14)</f>
        <v>6. 6. 2022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24</v>
      </c>
      <c r="D132" s="33"/>
      <c r="E132" s="33"/>
      <c r="F132" s="26" t="str">
        <f>E17</f>
        <v xml:space="preserve"> </v>
      </c>
      <c r="G132" s="33"/>
      <c r="H132" s="33"/>
      <c r="I132" s="28" t="s">
        <v>29</v>
      </c>
      <c r="J132" s="31" t="str">
        <f>E23</f>
        <v>ARKUS5 s.r.o.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25.7" customHeight="1">
      <c r="A133" s="33"/>
      <c r="B133" s="34"/>
      <c r="C133" s="28" t="s">
        <v>27</v>
      </c>
      <c r="D133" s="33"/>
      <c r="E133" s="33"/>
      <c r="F133" s="26" t="str">
        <f>IF(E20="","",E20)</f>
        <v>Vyplň údaj</v>
      </c>
      <c r="G133" s="33"/>
      <c r="H133" s="33"/>
      <c r="I133" s="28" t="s">
        <v>33</v>
      </c>
      <c r="J133" s="31" t="str">
        <f>E26</f>
        <v>lacko.ondrej@seznam.cz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1" customFormat="1" ht="29.25" customHeight="1">
      <c r="A135" s="126"/>
      <c r="B135" s="127"/>
      <c r="C135" s="128" t="s">
        <v>145</v>
      </c>
      <c r="D135" s="129" t="s">
        <v>61</v>
      </c>
      <c r="E135" s="129" t="s">
        <v>57</v>
      </c>
      <c r="F135" s="129" t="s">
        <v>58</v>
      </c>
      <c r="G135" s="129" t="s">
        <v>146</v>
      </c>
      <c r="H135" s="129" t="s">
        <v>147</v>
      </c>
      <c r="I135" s="129" t="s">
        <v>148</v>
      </c>
      <c r="J135" s="130" t="s">
        <v>131</v>
      </c>
      <c r="K135" s="131" t="s">
        <v>149</v>
      </c>
      <c r="L135" s="132"/>
      <c r="M135" s="63" t="s">
        <v>1</v>
      </c>
      <c r="N135" s="64" t="s">
        <v>40</v>
      </c>
      <c r="O135" s="64" t="s">
        <v>150</v>
      </c>
      <c r="P135" s="64" t="s">
        <v>151</v>
      </c>
      <c r="Q135" s="64" t="s">
        <v>152</v>
      </c>
      <c r="R135" s="64" t="s">
        <v>153</v>
      </c>
      <c r="S135" s="64" t="s">
        <v>154</v>
      </c>
      <c r="T135" s="65" t="s">
        <v>155</v>
      </c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63" s="2" customFormat="1" ht="22.9" customHeight="1">
      <c r="A136" s="33"/>
      <c r="B136" s="34"/>
      <c r="C136" s="70" t="s">
        <v>156</v>
      </c>
      <c r="D136" s="33"/>
      <c r="E136" s="33"/>
      <c r="F136" s="33"/>
      <c r="G136" s="33"/>
      <c r="H136" s="33"/>
      <c r="I136" s="33"/>
      <c r="J136" s="133">
        <f>BK136</f>
        <v>0</v>
      </c>
      <c r="K136" s="33"/>
      <c r="L136" s="34"/>
      <c r="M136" s="66"/>
      <c r="N136" s="57"/>
      <c r="O136" s="67"/>
      <c r="P136" s="134">
        <f>P137+P197+P322</f>
        <v>0</v>
      </c>
      <c r="Q136" s="67"/>
      <c r="R136" s="134">
        <f>R137+R197+R322</f>
        <v>0</v>
      </c>
      <c r="S136" s="67"/>
      <c r="T136" s="135">
        <f>T137+T197+T322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75</v>
      </c>
      <c r="AU136" s="18" t="s">
        <v>133</v>
      </c>
      <c r="BK136" s="136">
        <f>BK137+BK197+BK322</f>
        <v>0</v>
      </c>
    </row>
    <row r="137" spans="2:63" s="12" customFormat="1" ht="25.9" customHeight="1">
      <c r="B137" s="137"/>
      <c r="D137" s="138" t="s">
        <v>75</v>
      </c>
      <c r="E137" s="139" t="s">
        <v>157</v>
      </c>
      <c r="F137" s="139" t="s">
        <v>158</v>
      </c>
      <c r="I137" s="140"/>
      <c r="J137" s="141">
        <f>BK137</f>
        <v>0</v>
      </c>
      <c r="L137" s="137"/>
      <c r="M137" s="142"/>
      <c r="N137" s="143"/>
      <c r="O137" s="143"/>
      <c r="P137" s="144">
        <f>P138+P167+P172+P174+P176+P178+P191+P195</f>
        <v>0</v>
      </c>
      <c r="Q137" s="143"/>
      <c r="R137" s="144">
        <f>R138+R167+R172+R174+R176+R178+R191+R195</f>
        <v>0</v>
      </c>
      <c r="S137" s="143"/>
      <c r="T137" s="145">
        <f>T138+T167+T172+T174+T176+T178+T191+T195</f>
        <v>0</v>
      </c>
      <c r="AR137" s="138" t="s">
        <v>83</v>
      </c>
      <c r="AT137" s="146" t="s">
        <v>75</v>
      </c>
      <c r="AU137" s="146" t="s">
        <v>76</v>
      </c>
      <c r="AY137" s="138" t="s">
        <v>159</v>
      </c>
      <c r="BK137" s="147">
        <f>BK138+BK167+BK172+BK174+BK176+BK178+BK191+BK195</f>
        <v>0</v>
      </c>
    </row>
    <row r="138" spans="2:63" s="12" customFormat="1" ht="22.9" customHeight="1">
      <c r="B138" s="137"/>
      <c r="D138" s="138" t="s">
        <v>75</v>
      </c>
      <c r="E138" s="148" t="s">
        <v>83</v>
      </c>
      <c r="F138" s="148" t="s">
        <v>160</v>
      </c>
      <c r="I138" s="140"/>
      <c r="J138" s="149">
        <f>BK138</f>
        <v>0</v>
      </c>
      <c r="L138" s="137"/>
      <c r="M138" s="142"/>
      <c r="N138" s="143"/>
      <c r="O138" s="143"/>
      <c r="P138" s="144">
        <f>SUM(P139:P166)</f>
        <v>0</v>
      </c>
      <c r="Q138" s="143"/>
      <c r="R138" s="144">
        <f>SUM(R139:R166)</f>
        <v>0</v>
      </c>
      <c r="S138" s="143"/>
      <c r="T138" s="145">
        <f>SUM(T139:T166)</f>
        <v>0</v>
      </c>
      <c r="AR138" s="138" t="s">
        <v>83</v>
      </c>
      <c r="AT138" s="146" t="s">
        <v>75</v>
      </c>
      <c r="AU138" s="146" t="s">
        <v>83</v>
      </c>
      <c r="AY138" s="138" t="s">
        <v>159</v>
      </c>
      <c r="BK138" s="147">
        <f>SUM(BK139:BK166)</f>
        <v>0</v>
      </c>
    </row>
    <row r="139" spans="1:65" s="2" customFormat="1" ht="24.2" customHeight="1">
      <c r="A139" s="33"/>
      <c r="B139" s="150"/>
      <c r="C139" s="151" t="s">
        <v>83</v>
      </c>
      <c r="D139" s="151" t="s">
        <v>161</v>
      </c>
      <c r="E139" s="152" t="s">
        <v>3657</v>
      </c>
      <c r="F139" s="153" t="s">
        <v>3658</v>
      </c>
      <c r="G139" s="154" t="s">
        <v>196</v>
      </c>
      <c r="H139" s="155">
        <v>22.05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85</v>
      </c>
      <c r="AY139" s="18" t="s">
        <v>159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8" t="s">
        <v>83</v>
      </c>
      <c r="BK139" s="164">
        <f>ROUND(I139*H139,2)</f>
        <v>0</v>
      </c>
      <c r="BL139" s="18" t="s">
        <v>165</v>
      </c>
      <c r="BM139" s="163" t="s">
        <v>85</v>
      </c>
    </row>
    <row r="140" spans="2:51" s="13" customFormat="1" ht="11.25">
      <c r="B140" s="165"/>
      <c r="D140" s="166" t="s">
        <v>167</v>
      </c>
      <c r="E140" s="167" t="s">
        <v>1</v>
      </c>
      <c r="F140" s="168" t="s">
        <v>3659</v>
      </c>
      <c r="H140" s="169">
        <v>22.05</v>
      </c>
      <c r="I140" s="170"/>
      <c r="L140" s="165"/>
      <c r="M140" s="171"/>
      <c r="N140" s="172"/>
      <c r="O140" s="172"/>
      <c r="P140" s="172"/>
      <c r="Q140" s="172"/>
      <c r="R140" s="172"/>
      <c r="S140" s="172"/>
      <c r="T140" s="173"/>
      <c r="AT140" s="167" t="s">
        <v>167</v>
      </c>
      <c r="AU140" s="167" t="s">
        <v>85</v>
      </c>
      <c r="AV140" s="13" t="s">
        <v>85</v>
      </c>
      <c r="AW140" s="13" t="s">
        <v>32</v>
      </c>
      <c r="AX140" s="13" t="s">
        <v>76</v>
      </c>
      <c r="AY140" s="167" t="s">
        <v>159</v>
      </c>
    </row>
    <row r="141" spans="2:51" s="14" customFormat="1" ht="11.25">
      <c r="B141" s="174"/>
      <c r="D141" s="166" t="s">
        <v>167</v>
      </c>
      <c r="E141" s="175" t="s">
        <v>1</v>
      </c>
      <c r="F141" s="176" t="s">
        <v>227</v>
      </c>
      <c r="H141" s="177">
        <v>22.05</v>
      </c>
      <c r="I141" s="178"/>
      <c r="L141" s="174"/>
      <c r="M141" s="179"/>
      <c r="N141" s="180"/>
      <c r="O141" s="180"/>
      <c r="P141" s="180"/>
      <c r="Q141" s="180"/>
      <c r="R141" s="180"/>
      <c r="S141" s="180"/>
      <c r="T141" s="181"/>
      <c r="AT141" s="175" t="s">
        <v>167</v>
      </c>
      <c r="AU141" s="175" t="s">
        <v>85</v>
      </c>
      <c r="AV141" s="14" t="s">
        <v>165</v>
      </c>
      <c r="AW141" s="14" t="s">
        <v>32</v>
      </c>
      <c r="AX141" s="14" t="s">
        <v>83</v>
      </c>
      <c r="AY141" s="175" t="s">
        <v>159</v>
      </c>
    </row>
    <row r="142" spans="1:65" s="2" customFormat="1" ht="33" customHeight="1">
      <c r="A142" s="33"/>
      <c r="B142" s="150"/>
      <c r="C142" s="151" t="s">
        <v>85</v>
      </c>
      <c r="D142" s="151" t="s">
        <v>161</v>
      </c>
      <c r="E142" s="152" t="s">
        <v>3660</v>
      </c>
      <c r="F142" s="153" t="s">
        <v>3661</v>
      </c>
      <c r="G142" s="154" t="s">
        <v>196</v>
      </c>
      <c r="H142" s="155">
        <v>560.7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85</v>
      </c>
      <c r="AY142" s="18" t="s">
        <v>159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8" t="s">
        <v>83</v>
      </c>
      <c r="BK142" s="164">
        <f>ROUND(I142*H142,2)</f>
        <v>0</v>
      </c>
      <c r="BL142" s="18" t="s">
        <v>165</v>
      </c>
      <c r="BM142" s="163" t="s">
        <v>165</v>
      </c>
    </row>
    <row r="143" spans="1:65" s="2" customFormat="1" ht="24.2" customHeight="1">
      <c r="A143" s="33"/>
      <c r="B143" s="150"/>
      <c r="C143" s="151" t="s">
        <v>172</v>
      </c>
      <c r="D143" s="151" t="s">
        <v>161</v>
      </c>
      <c r="E143" s="152" t="s">
        <v>3662</v>
      </c>
      <c r="F143" s="153" t="s">
        <v>3663</v>
      </c>
      <c r="G143" s="154" t="s">
        <v>196</v>
      </c>
      <c r="H143" s="155">
        <v>11.6</v>
      </c>
      <c r="I143" s="156"/>
      <c r="J143" s="157">
        <f>ROUND(I143*H143,2)</f>
        <v>0</v>
      </c>
      <c r="K143" s="158"/>
      <c r="L143" s="34"/>
      <c r="M143" s="159" t="s">
        <v>1</v>
      </c>
      <c r="N143" s="160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85</v>
      </c>
      <c r="AY143" s="18" t="s">
        <v>159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8" t="s">
        <v>83</v>
      </c>
      <c r="BK143" s="164">
        <f>ROUND(I143*H143,2)</f>
        <v>0</v>
      </c>
      <c r="BL143" s="18" t="s">
        <v>165</v>
      </c>
      <c r="BM143" s="163" t="s">
        <v>183</v>
      </c>
    </row>
    <row r="144" spans="2:51" s="13" customFormat="1" ht="11.25">
      <c r="B144" s="165"/>
      <c r="D144" s="166" t="s">
        <v>167</v>
      </c>
      <c r="E144" s="167" t="s">
        <v>1</v>
      </c>
      <c r="F144" s="168" t="s">
        <v>3664</v>
      </c>
      <c r="H144" s="169">
        <v>11.6</v>
      </c>
      <c r="I144" s="170"/>
      <c r="L144" s="165"/>
      <c r="M144" s="171"/>
      <c r="N144" s="172"/>
      <c r="O144" s="172"/>
      <c r="P144" s="172"/>
      <c r="Q144" s="172"/>
      <c r="R144" s="172"/>
      <c r="S144" s="172"/>
      <c r="T144" s="173"/>
      <c r="AT144" s="167" t="s">
        <v>167</v>
      </c>
      <c r="AU144" s="167" t="s">
        <v>85</v>
      </c>
      <c r="AV144" s="13" t="s">
        <v>85</v>
      </c>
      <c r="AW144" s="13" t="s">
        <v>32</v>
      </c>
      <c r="AX144" s="13" t="s">
        <v>76</v>
      </c>
      <c r="AY144" s="167" t="s">
        <v>159</v>
      </c>
    </row>
    <row r="145" spans="2:51" s="14" customFormat="1" ht="11.25">
      <c r="B145" s="174"/>
      <c r="D145" s="166" t="s">
        <v>167</v>
      </c>
      <c r="E145" s="175" t="s">
        <v>1</v>
      </c>
      <c r="F145" s="176" t="s">
        <v>227</v>
      </c>
      <c r="H145" s="177">
        <v>11.6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167</v>
      </c>
      <c r="AU145" s="175" t="s">
        <v>85</v>
      </c>
      <c r="AV145" s="14" t="s">
        <v>165</v>
      </c>
      <c r="AW145" s="14" t="s">
        <v>32</v>
      </c>
      <c r="AX145" s="14" t="s">
        <v>83</v>
      </c>
      <c r="AY145" s="175" t="s">
        <v>159</v>
      </c>
    </row>
    <row r="146" spans="1:65" s="2" customFormat="1" ht="21.75" customHeight="1">
      <c r="A146" s="33"/>
      <c r="B146" s="150"/>
      <c r="C146" s="151" t="s">
        <v>165</v>
      </c>
      <c r="D146" s="151" t="s">
        <v>161</v>
      </c>
      <c r="E146" s="152" t="s">
        <v>3665</v>
      </c>
      <c r="F146" s="153" t="s">
        <v>3666</v>
      </c>
      <c r="G146" s="154" t="s">
        <v>164</v>
      </c>
      <c r="H146" s="155">
        <v>69.2</v>
      </c>
      <c r="I146" s="156"/>
      <c r="J146" s="157">
        <f aca="true" t="shared" si="0" ref="J146:J151">ROUND(I146*H146,2)</f>
        <v>0</v>
      </c>
      <c r="K146" s="158"/>
      <c r="L146" s="34"/>
      <c r="M146" s="159" t="s">
        <v>1</v>
      </c>
      <c r="N146" s="160" t="s">
        <v>41</v>
      </c>
      <c r="O146" s="59"/>
      <c r="P146" s="161">
        <f aca="true" t="shared" si="1" ref="P146:P151">O146*H146</f>
        <v>0</v>
      </c>
      <c r="Q146" s="161">
        <v>0</v>
      </c>
      <c r="R146" s="161">
        <f aca="true" t="shared" si="2" ref="R146:R151">Q146*H146</f>
        <v>0</v>
      </c>
      <c r="S146" s="161">
        <v>0</v>
      </c>
      <c r="T146" s="162">
        <f aca="true" t="shared" si="3" ref="T146:T151"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165</v>
      </c>
      <c r="AT146" s="163" t="s">
        <v>161</v>
      </c>
      <c r="AU146" s="163" t="s">
        <v>85</v>
      </c>
      <c r="AY146" s="18" t="s">
        <v>159</v>
      </c>
      <c r="BE146" s="164">
        <f aca="true" t="shared" si="4" ref="BE146:BE151">IF(N146="základní",J146,0)</f>
        <v>0</v>
      </c>
      <c r="BF146" s="164">
        <f aca="true" t="shared" si="5" ref="BF146:BF151">IF(N146="snížená",J146,0)</f>
        <v>0</v>
      </c>
      <c r="BG146" s="164">
        <f aca="true" t="shared" si="6" ref="BG146:BG151">IF(N146="zákl. přenesená",J146,0)</f>
        <v>0</v>
      </c>
      <c r="BH146" s="164">
        <f aca="true" t="shared" si="7" ref="BH146:BH151">IF(N146="sníž. přenesená",J146,0)</f>
        <v>0</v>
      </c>
      <c r="BI146" s="164">
        <f aca="true" t="shared" si="8" ref="BI146:BI151">IF(N146="nulová",J146,0)</f>
        <v>0</v>
      </c>
      <c r="BJ146" s="18" t="s">
        <v>83</v>
      </c>
      <c r="BK146" s="164">
        <f aca="true" t="shared" si="9" ref="BK146:BK151">ROUND(I146*H146,2)</f>
        <v>0</v>
      </c>
      <c r="BL146" s="18" t="s">
        <v>165</v>
      </c>
      <c r="BM146" s="163" t="s">
        <v>193</v>
      </c>
    </row>
    <row r="147" spans="1:65" s="2" customFormat="1" ht="24.2" customHeight="1">
      <c r="A147" s="33"/>
      <c r="B147" s="150"/>
      <c r="C147" s="151" t="s">
        <v>179</v>
      </c>
      <c r="D147" s="151" t="s">
        <v>161</v>
      </c>
      <c r="E147" s="152" t="s">
        <v>3667</v>
      </c>
      <c r="F147" s="153" t="s">
        <v>3668</v>
      </c>
      <c r="G147" s="154" t="s">
        <v>164</v>
      </c>
      <c r="H147" s="155">
        <v>665.28</v>
      </c>
      <c r="I147" s="156"/>
      <c r="J147" s="157">
        <f t="shared" si="0"/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85</v>
      </c>
      <c r="AY147" s="18" t="s">
        <v>159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83</v>
      </c>
      <c r="BK147" s="164">
        <f t="shared" si="9"/>
        <v>0</v>
      </c>
      <c r="BL147" s="18" t="s">
        <v>165</v>
      </c>
      <c r="BM147" s="163" t="s">
        <v>115</v>
      </c>
    </row>
    <row r="148" spans="1:65" s="2" customFormat="1" ht="24.2" customHeight="1">
      <c r="A148" s="33"/>
      <c r="B148" s="150"/>
      <c r="C148" s="151" t="s">
        <v>183</v>
      </c>
      <c r="D148" s="151" t="s">
        <v>161</v>
      </c>
      <c r="E148" s="152" t="s">
        <v>3669</v>
      </c>
      <c r="F148" s="153" t="s">
        <v>3670</v>
      </c>
      <c r="G148" s="154" t="s">
        <v>164</v>
      </c>
      <c r="H148" s="155">
        <v>69.2</v>
      </c>
      <c r="I148" s="156"/>
      <c r="J148" s="157">
        <f t="shared" si="0"/>
        <v>0</v>
      </c>
      <c r="K148" s="158"/>
      <c r="L148" s="34"/>
      <c r="M148" s="159" t="s">
        <v>1</v>
      </c>
      <c r="N148" s="160" t="s">
        <v>41</v>
      </c>
      <c r="O148" s="59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165</v>
      </c>
      <c r="AT148" s="163" t="s">
        <v>161</v>
      </c>
      <c r="AU148" s="163" t="s">
        <v>85</v>
      </c>
      <c r="AY148" s="18" t="s">
        <v>159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83</v>
      </c>
      <c r="BK148" s="164">
        <f t="shared" si="9"/>
        <v>0</v>
      </c>
      <c r="BL148" s="18" t="s">
        <v>165</v>
      </c>
      <c r="BM148" s="163" t="s">
        <v>121</v>
      </c>
    </row>
    <row r="149" spans="1:65" s="2" customFormat="1" ht="24.2" customHeight="1">
      <c r="A149" s="33"/>
      <c r="B149" s="150"/>
      <c r="C149" s="151" t="s">
        <v>187</v>
      </c>
      <c r="D149" s="151" t="s">
        <v>161</v>
      </c>
      <c r="E149" s="152" t="s">
        <v>3671</v>
      </c>
      <c r="F149" s="153" t="s">
        <v>3672</v>
      </c>
      <c r="G149" s="154" t="s">
        <v>164</v>
      </c>
      <c r="H149" s="155">
        <v>665.28</v>
      </c>
      <c r="I149" s="156"/>
      <c r="J149" s="157">
        <f t="shared" si="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85</v>
      </c>
      <c r="AY149" s="18" t="s">
        <v>159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83</v>
      </c>
      <c r="BK149" s="164">
        <f t="shared" si="9"/>
        <v>0</v>
      </c>
      <c r="BL149" s="18" t="s">
        <v>165</v>
      </c>
      <c r="BM149" s="163" t="s">
        <v>221</v>
      </c>
    </row>
    <row r="150" spans="1:65" s="2" customFormat="1" ht="37.9" customHeight="1">
      <c r="A150" s="33"/>
      <c r="B150" s="150"/>
      <c r="C150" s="151" t="s">
        <v>193</v>
      </c>
      <c r="D150" s="151" t="s">
        <v>161</v>
      </c>
      <c r="E150" s="152" t="s">
        <v>3673</v>
      </c>
      <c r="F150" s="153" t="s">
        <v>3674</v>
      </c>
      <c r="G150" s="154" t="s">
        <v>196</v>
      </c>
      <c r="H150" s="155">
        <v>56.37</v>
      </c>
      <c r="I150" s="156"/>
      <c r="J150" s="157">
        <f t="shared" si="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85</v>
      </c>
      <c r="AY150" s="18" t="s">
        <v>159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83</v>
      </c>
      <c r="BK150" s="164">
        <f t="shared" si="9"/>
        <v>0</v>
      </c>
      <c r="BL150" s="18" t="s">
        <v>165</v>
      </c>
      <c r="BM150" s="163" t="s">
        <v>237</v>
      </c>
    </row>
    <row r="151" spans="1:65" s="2" customFormat="1" ht="24.2" customHeight="1">
      <c r="A151" s="33"/>
      <c r="B151" s="150"/>
      <c r="C151" s="151" t="s">
        <v>198</v>
      </c>
      <c r="D151" s="151" t="s">
        <v>161</v>
      </c>
      <c r="E151" s="152" t="s">
        <v>3675</v>
      </c>
      <c r="F151" s="153" t="s">
        <v>3676</v>
      </c>
      <c r="G151" s="154" t="s">
        <v>196</v>
      </c>
      <c r="H151" s="155">
        <v>56.37</v>
      </c>
      <c r="I151" s="156"/>
      <c r="J151" s="157">
        <f t="shared" si="0"/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85</v>
      </c>
      <c r="AY151" s="18" t="s">
        <v>159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83</v>
      </c>
      <c r="BK151" s="164">
        <f t="shared" si="9"/>
        <v>0</v>
      </c>
      <c r="BL151" s="18" t="s">
        <v>165</v>
      </c>
      <c r="BM151" s="163" t="s">
        <v>247</v>
      </c>
    </row>
    <row r="152" spans="2:51" s="13" customFormat="1" ht="11.25">
      <c r="B152" s="165"/>
      <c r="D152" s="166" t="s">
        <v>167</v>
      </c>
      <c r="E152" s="167" t="s">
        <v>1</v>
      </c>
      <c r="F152" s="168" t="s">
        <v>3677</v>
      </c>
      <c r="H152" s="169">
        <v>56.37</v>
      </c>
      <c r="I152" s="170"/>
      <c r="L152" s="165"/>
      <c r="M152" s="171"/>
      <c r="N152" s="172"/>
      <c r="O152" s="172"/>
      <c r="P152" s="172"/>
      <c r="Q152" s="172"/>
      <c r="R152" s="172"/>
      <c r="S152" s="172"/>
      <c r="T152" s="173"/>
      <c r="AT152" s="167" t="s">
        <v>167</v>
      </c>
      <c r="AU152" s="167" t="s">
        <v>85</v>
      </c>
      <c r="AV152" s="13" t="s">
        <v>85</v>
      </c>
      <c r="AW152" s="13" t="s">
        <v>32</v>
      </c>
      <c r="AX152" s="13" t="s">
        <v>76</v>
      </c>
      <c r="AY152" s="167" t="s">
        <v>159</v>
      </c>
    </row>
    <row r="153" spans="2:51" s="14" customFormat="1" ht="11.25">
      <c r="B153" s="174"/>
      <c r="D153" s="166" t="s">
        <v>167</v>
      </c>
      <c r="E153" s="175" t="s">
        <v>1</v>
      </c>
      <c r="F153" s="176" t="s">
        <v>227</v>
      </c>
      <c r="H153" s="177">
        <v>56.37</v>
      </c>
      <c r="I153" s="178"/>
      <c r="L153" s="174"/>
      <c r="M153" s="179"/>
      <c r="N153" s="180"/>
      <c r="O153" s="180"/>
      <c r="P153" s="180"/>
      <c r="Q153" s="180"/>
      <c r="R153" s="180"/>
      <c r="S153" s="180"/>
      <c r="T153" s="181"/>
      <c r="AT153" s="175" t="s">
        <v>167</v>
      </c>
      <c r="AU153" s="175" t="s">
        <v>85</v>
      </c>
      <c r="AV153" s="14" t="s">
        <v>165</v>
      </c>
      <c r="AW153" s="14" t="s">
        <v>32</v>
      </c>
      <c r="AX153" s="14" t="s">
        <v>83</v>
      </c>
      <c r="AY153" s="175" t="s">
        <v>159</v>
      </c>
    </row>
    <row r="154" spans="1:65" s="2" customFormat="1" ht="24.2" customHeight="1">
      <c r="A154" s="33"/>
      <c r="B154" s="150"/>
      <c r="C154" s="151" t="s">
        <v>115</v>
      </c>
      <c r="D154" s="151" t="s">
        <v>161</v>
      </c>
      <c r="E154" s="152" t="s">
        <v>3678</v>
      </c>
      <c r="F154" s="153" t="s">
        <v>579</v>
      </c>
      <c r="G154" s="154" t="s">
        <v>196</v>
      </c>
      <c r="H154" s="155">
        <v>537.98</v>
      </c>
      <c r="I154" s="156"/>
      <c r="J154" s="157">
        <f>ROUND(I154*H154,2)</f>
        <v>0</v>
      </c>
      <c r="K154" s="158"/>
      <c r="L154" s="34"/>
      <c r="M154" s="159" t="s">
        <v>1</v>
      </c>
      <c r="N154" s="160" t="s">
        <v>41</v>
      </c>
      <c r="O154" s="59"/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85</v>
      </c>
      <c r="AY154" s="18" t="s">
        <v>159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18" t="s">
        <v>83</v>
      </c>
      <c r="BK154" s="164">
        <f>ROUND(I154*H154,2)</f>
        <v>0</v>
      </c>
      <c r="BL154" s="18" t="s">
        <v>165</v>
      </c>
      <c r="BM154" s="163" t="s">
        <v>258</v>
      </c>
    </row>
    <row r="155" spans="2:51" s="13" customFormat="1" ht="11.25">
      <c r="B155" s="165"/>
      <c r="D155" s="166" t="s">
        <v>167</v>
      </c>
      <c r="E155" s="167" t="s">
        <v>1</v>
      </c>
      <c r="F155" s="168" t="s">
        <v>3679</v>
      </c>
      <c r="H155" s="169">
        <v>537.98</v>
      </c>
      <c r="I155" s="170"/>
      <c r="L155" s="165"/>
      <c r="M155" s="171"/>
      <c r="N155" s="172"/>
      <c r="O155" s="172"/>
      <c r="P155" s="172"/>
      <c r="Q155" s="172"/>
      <c r="R155" s="172"/>
      <c r="S155" s="172"/>
      <c r="T155" s="173"/>
      <c r="AT155" s="167" t="s">
        <v>167</v>
      </c>
      <c r="AU155" s="167" t="s">
        <v>85</v>
      </c>
      <c r="AV155" s="13" t="s">
        <v>85</v>
      </c>
      <c r="AW155" s="13" t="s">
        <v>32</v>
      </c>
      <c r="AX155" s="13" t="s">
        <v>76</v>
      </c>
      <c r="AY155" s="167" t="s">
        <v>159</v>
      </c>
    </row>
    <row r="156" spans="2:51" s="14" customFormat="1" ht="11.25">
      <c r="B156" s="174"/>
      <c r="D156" s="166" t="s">
        <v>167</v>
      </c>
      <c r="E156" s="175" t="s">
        <v>1</v>
      </c>
      <c r="F156" s="176" t="s">
        <v>227</v>
      </c>
      <c r="H156" s="177">
        <v>537.98</v>
      </c>
      <c r="I156" s="178"/>
      <c r="L156" s="174"/>
      <c r="M156" s="179"/>
      <c r="N156" s="180"/>
      <c r="O156" s="180"/>
      <c r="P156" s="180"/>
      <c r="Q156" s="180"/>
      <c r="R156" s="180"/>
      <c r="S156" s="180"/>
      <c r="T156" s="181"/>
      <c r="AT156" s="175" t="s">
        <v>167</v>
      </c>
      <c r="AU156" s="175" t="s">
        <v>85</v>
      </c>
      <c r="AV156" s="14" t="s">
        <v>165</v>
      </c>
      <c r="AW156" s="14" t="s">
        <v>32</v>
      </c>
      <c r="AX156" s="14" t="s">
        <v>83</v>
      </c>
      <c r="AY156" s="175" t="s">
        <v>159</v>
      </c>
    </row>
    <row r="157" spans="1:65" s="2" customFormat="1" ht="24.2" customHeight="1">
      <c r="A157" s="33"/>
      <c r="B157" s="150"/>
      <c r="C157" s="151" t="s">
        <v>118</v>
      </c>
      <c r="D157" s="151" t="s">
        <v>161</v>
      </c>
      <c r="E157" s="152" t="s">
        <v>3680</v>
      </c>
      <c r="F157" s="153" t="s">
        <v>3681</v>
      </c>
      <c r="G157" s="154" t="s">
        <v>196</v>
      </c>
      <c r="H157" s="155">
        <v>5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85</v>
      </c>
      <c r="AY157" s="18" t="s">
        <v>159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8" t="s">
        <v>83</v>
      </c>
      <c r="BK157" s="164">
        <f>ROUND(I157*H157,2)</f>
        <v>0</v>
      </c>
      <c r="BL157" s="18" t="s">
        <v>165</v>
      </c>
      <c r="BM157" s="163" t="s">
        <v>272</v>
      </c>
    </row>
    <row r="158" spans="2:51" s="13" customFormat="1" ht="11.25">
      <c r="B158" s="165"/>
      <c r="D158" s="166" t="s">
        <v>167</v>
      </c>
      <c r="E158" s="167" t="s">
        <v>1</v>
      </c>
      <c r="F158" s="168" t="s">
        <v>3682</v>
      </c>
      <c r="H158" s="169">
        <v>5</v>
      </c>
      <c r="I158" s="170"/>
      <c r="L158" s="165"/>
      <c r="M158" s="171"/>
      <c r="N158" s="172"/>
      <c r="O158" s="172"/>
      <c r="P158" s="172"/>
      <c r="Q158" s="172"/>
      <c r="R158" s="172"/>
      <c r="S158" s="172"/>
      <c r="T158" s="173"/>
      <c r="AT158" s="167" t="s">
        <v>167</v>
      </c>
      <c r="AU158" s="167" t="s">
        <v>85</v>
      </c>
      <c r="AV158" s="13" t="s">
        <v>85</v>
      </c>
      <c r="AW158" s="13" t="s">
        <v>32</v>
      </c>
      <c r="AX158" s="13" t="s">
        <v>76</v>
      </c>
      <c r="AY158" s="167" t="s">
        <v>159</v>
      </c>
    </row>
    <row r="159" spans="2:51" s="14" customFormat="1" ht="11.25">
      <c r="B159" s="174"/>
      <c r="D159" s="166" t="s">
        <v>167</v>
      </c>
      <c r="E159" s="175" t="s">
        <v>1</v>
      </c>
      <c r="F159" s="176" t="s">
        <v>227</v>
      </c>
      <c r="H159" s="177">
        <v>5</v>
      </c>
      <c r="I159" s="178"/>
      <c r="L159" s="174"/>
      <c r="M159" s="179"/>
      <c r="N159" s="180"/>
      <c r="O159" s="180"/>
      <c r="P159" s="180"/>
      <c r="Q159" s="180"/>
      <c r="R159" s="180"/>
      <c r="S159" s="180"/>
      <c r="T159" s="181"/>
      <c r="AT159" s="175" t="s">
        <v>167</v>
      </c>
      <c r="AU159" s="175" t="s">
        <v>85</v>
      </c>
      <c r="AV159" s="14" t="s">
        <v>165</v>
      </c>
      <c r="AW159" s="14" t="s">
        <v>32</v>
      </c>
      <c r="AX159" s="14" t="s">
        <v>83</v>
      </c>
      <c r="AY159" s="175" t="s">
        <v>159</v>
      </c>
    </row>
    <row r="160" spans="1:65" s="2" customFormat="1" ht="16.5" customHeight="1">
      <c r="A160" s="33"/>
      <c r="B160" s="150"/>
      <c r="C160" s="191" t="s">
        <v>121</v>
      </c>
      <c r="D160" s="191" t="s">
        <v>581</v>
      </c>
      <c r="E160" s="192" t="s">
        <v>3683</v>
      </c>
      <c r="F160" s="193" t="s">
        <v>3684</v>
      </c>
      <c r="G160" s="194" t="s">
        <v>204</v>
      </c>
      <c r="H160" s="195">
        <v>7.5</v>
      </c>
      <c r="I160" s="196"/>
      <c r="J160" s="197">
        <f>ROUND(I160*H160,2)</f>
        <v>0</v>
      </c>
      <c r="K160" s="198"/>
      <c r="L160" s="199"/>
      <c r="M160" s="200" t="s">
        <v>1</v>
      </c>
      <c r="N160" s="201" t="s">
        <v>41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193</v>
      </c>
      <c r="AT160" s="163" t="s">
        <v>581</v>
      </c>
      <c r="AU160" s="163" t="s">
        <v>85</v>
      </c>
      <c r="AY160" s="18" t="s">
        <v>159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8" t="s">
        <v>83</v>
      </c>
      <c r="BK160" s="164">
        <f>ROUND(I160*H160,2)</f>
        <v>0</v>
      </c>
      <c r="BL160" s="18" t="s">
        <v>165</v>
      </c>
      <c r="BM160" s="163" t="s">
        <v>284</v>
      </c>
    </row>
    <row r="161" spans="2:51" s="13" customFormat="1" ht="11.25">
      <c r="B161" s="165"/>
      <c r="D161" s="166" t="s">
        <v>167</v>
      </c>
      <c r="E161" s="167" t="s">
        <v>1</v>
      </c>
      <c r="F161" s="168" t="s">
        <v>3685</v>
      </c>
      <c r="H161" s="169">
        <v>7.5</v>
      </c>
      <c r="I161" s="170"/>
      <c r="L161" s="165"/>
      <c r="M161" s="171"/>
      <c r="N161" s="172"/>
      <c r="O161" s="172"/>
      <c r="P161" s="172"/>
      <c r="Q161" s="172"/>
      <c r="R161" s="172"/>
      <c r="S161" s="172"/>
      <c r="T161" s="173"/>
      <c r="AT161" s="167" t="s">
        <v>167</v>
      </c>
      <c r="AU161" s="167" t="s">
        <v>85</v>
      </c>
      <c r="AV161" s="13" t="s">
        <v>85</v>
      </c>
      <c r="AW161" s="13" t="s">
        <v>32</v>
      </c>
      <c r="AX161" s="13" t="s">
        <v>76</v>
      </c>
      <c r="AY161" s="167" t="s">
        <v>159</v>
      </c>
    </row>
    <row r="162" spans="2:51" s="14" customFormat="1" ht="11.25">
      <c r="B162" s="174"/>
      <c r="D162" s="166" t="s">
        <v>167</v>
      </c>
      <c r="E162" s="175" t="s">
        <v>1</v>
      </c>
      <c r="F162" s="176" t="s">
        <v>227</v>
      </c>
      <c r="H162" s="177">
        <v>7.5</v>
      </c>
      <c r="I162" s="178"/>
      <c r="L162" s="174"/>
      <c r="M162" s="179"/>
      <c r="N162" s="180"/>
      <c r="O162" s="180"/>
      <c r="P162" s="180"/>
      <c r="Q162" s="180"/>
      <c r="R162" s="180"/>
      <c r="S162" s="180"/>
      <c r="T162" s="181"/>
      <c r="AT162" s="175" t="s">
        <v>167</v>
      </c>
      <c r="AU162" s="175" t="s">
        <v>85</v>
      </c>
      <c r="AV162" s="14" t="s">
        <v>165</v>
      </c>
      <c r="AW162" s="14" t="s">
        <v>32</v>
      </c>
      <c r="AX162" s="14" t="s">
        <v>83</v>
      </c>
      <c r="AY162" s="175" t="s">
        <v>159</v>
      </c>
    </row>
    <row r="163" spans="1:65" s="2" customFormat="1" ht="24.2" customHeight="1">
      <c r="A163" s="33"/>
      <c r="B163" s="150"/>
      <c r="C163" s="151" t="s">
        <v>216</v>
      </c>
      <c r="D163" s="151" t="s">
        <v>161</v>
      </c>
      <c r="E163" s="152" t="s">
        <v>3686</v>
      </c>
      <c r="F163" s="153" t="s">
        <v>3687</v>
      </c>
      <c r="G163" s="154" t="s">
        <v>196</v>
      </c>
      <c r="H163" s="155">
        <v>34.78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85</v>
      </c>
      <c r="AY163" s="18" t="s">
        <v>159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83</v>
      </c>
      <c r="BK163" s="164">
        <f>ROUND(I163*H163,2)</f>
        <v>0</v>
      </c>
      <c r="BL163" s="18" t="s">
        <v>165</v>
      </c>
      <c r="BM163" s="163" t="s">
        <v>296</v>
      </c>
    </row>
    <row r="164" spans="1:65" s="2" customFormat="1" ht="16.5" customHeight="1">
      <c r="A164" s="33"/>
      <c r="B164" s="150"/>
      <c r="C164" s="191" t="s">
        <v>221</v>
      </c>
      <c r="D164" s="191" t="s">
        <v>581</v>
      </c>
      <c r="E164" s="192" t="s">
        <v>3688</v>
      </c>
      <c r="F164" s="193" t="s">
        <v>3689</v>
      </c>
      <c r="G164" s="194" t="s">
        <v>204</v>
      </c>
      <c r="H164" s="195">
        <v>59.13</v>
      </c>
      <c r="I164" s="196"/>
      <c r="J164" s="197">
        <f>ROUND(I164*H164,2)</f>
        <v>0</v>
      </c>
      <c r="K164" s="198"/>
      <c r="L164" s="199"/>
      <c r="M164" s="200" t="s">
        <v>1</v>
      </c>
      <c r="N164" s="201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193</v>
      </c>
      <c r="AT164" s="163" t="s">
        <v>581</v>
      </c>
      <c r="AU164" s="163" t="s">
        <v>85</v>
      </c>
      <c r="AY164" s="18" t="s">
        <v>159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83</v>
      </c>
      <c r="BK164" s="164">
        <f>ROUND(I164*H164,2)</f>
        <v>0</v>
      </c>
      <c r="BL164" s="18" t="s">
        <v>165</v>
      </c>
      <c r="BM164" s="163" t="s">
        <v>308</v>
      </c>
    </row>
    <row r="165" spans="1:65" s="2" customFormat="1" ht="24.2" customHeight="1">
      <c r="A165" s="33"/>
      <c r="B165" s="150"/>
      <c r="C165" s="151" t="s">
        <v>8</v>
      </c>
      <c r="D165" s="151" t="s">
        <v>161</v>
      </c>
      <c r="E165" s="152" t="s">
        <v>3690</v>
      </c>
      <c r="F165" s="153" t="s">
        <v>3691</v>
      </c>
      <c r="G165" s="154" t="s">
        <v>196</v>
      </c>
      <c r="H165" s="155">
        <v>16.87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85</v>
      </c>
      <c r="AY165" s="18" t="s">
        <v>159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18" t="s">
        <v>83</v>
      </c>
      <c r="BK165" s="164">
        <f>ROUND(I165*H165,2)</f>
        <v>0</v>
      </c>
      <c r="BL165" s="18" t="s">
        <v>165</v>
      </c>
      <c r="BM165" s="163" t="s">
        <v>316</v>
      </c>
    </row>
    <row r="166" spans="1:65" s="2" customFormat="1" ht="24.2" customHeight="1">
      <c r="A166" s="33"/>
      <c r="B166" s="150"/>
      <c r="C166" s="151" t="s">
        <v>237</v>
      </c>
      <c r="D166" s="151" t="s">
        <v>161</v>
      </c>
      <c r="E166" s="152" t="s">
        <v>3692</v>
      </c>
      <c r="F166" s="153" t="s">
        <v>3693</v>
      </c>
      <c r="G166" s="154" t="s">
        <v>210</v>
      </c>
      <c r="H166" s="155">
        <v>1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85</v>
      </c>
      <c r="AY166" s="18" t="s">
        <v>159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83</v>
      </c>
      <c r="BK166" s="164">
        <f>ROUND(I166*H166,2)</f>
        <v>0</v>
      </c>
      <c r="BL166" s="18" t="s">
        <v>165</v>
      </c>
      <c r="BM166" s="163" t="s">
        <v>327</v>
      </c>
    </row>
    <row r="167" spans="2:63" s="12" customFormat="1" ht="22.9" customHeight="1">
      <c r="B167" s="137"/>
      <c r="D167" s="138" t="s">
        <v>75</v>
      </c>
      <c r="E167" s="148" t="s">
        <v>85</v>
      </c>
      <c r="F167" s="148" t="s">
        <v>593</v>
      </c>
      <c r="I167" s="140"/>
      <c r="J167" s="149">
        <f>BK167</f>
        <v>0</v>
      </c>
      <c r="L167" s="137"/>
      <c r="M167" s="142"/>
      <c r="N167" s="143"/>
      <c r="O167" s="143"/>
      <c r="P167" s="144">
        <f>SUM(P168:P171)</f>
        <v>0</v>
      </c>
      <c r="Q167" s="143"/>
      <c r="R167" s="144">
        <f>SUM(R168:R171)</f>
        <v>0</v>
      </c>
      <c r="S167" s="143"/>
      <c r="T167" s="145">
        <f>SUM(T168:T171)</f>
        <v>0</v>
      </c>
      <c r="AR167" s="138" t="s">
        <v>83</v>
      </c>
      <c r="AT167" s="146" t="s">
        <v>75</v>
      </c>
      <c r="AU167" s="146" t="s">
        <v>83</v>
      </c>
      <c r="AY167" s="138" t="s">
        <v>159</v>
      </c>
      <c r="BK167" s="147">
        <f>SUM(BK168:BK171)</f>
        <v>0</v>
      </c>
    </row>
    <row r="168" spans="1:65" s="2" customFormat="1" ht="24.2" customHeight="1">
      <c r="A168" s="33"/>
      <c r="B168" s="150"/>
      <c r="C168" s="151" t="s">
        <v>242</v>
      </c>
      <c r="D168" s="151" t="s">
        <v>161</v>
      </c>
      <c r="E168" s="152" t="s">
        <v>3694</v>
      </c>
      <c r="F168" s="153" t="s">
        <v>3695</v>
      </c>
      <c r="G168" s="154" t="s">
        <v>164</v>
      </c>
      <c r="H168" s="155">
        <v>23</v>
      </c>
      <c r="I168" s="156"/>
      <c r="J168" s="157">
        <f>ROUND(I168*H168,2)</f>
        <v>0</v>
      </c>
      <c r="K168" s="158"/>
      <c r="L168" s="34"/>
      <c r="M168" s="159" t="s">
        <v>1</v>
      </c>
      <c r="N168" s="160" t="s">
        <v>41</v>
      </c>
      <c r="O168" s="59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85</v>
      </c>
      <c r="AY168" s="18" t="s">
        <v>159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18" t="s">
        <v>83</v>
      </c>
      <c r="BK168" s="164">
        <f>ROUND(I168*H168,2)</f>
        <v>0</v>
      </c>
      <c r="BL168" s="18" t="s">
        <v>165</v>
      </c>
      <c r="BM168" s="163" t="s">
        <v>336</v>
      </c>
    </row>
    <row r="169" spans="2:51" s="13" customFormat="1" ht="11.25">
      <c r="B169" s="165"/>
      <c r="D169" s="166" t="s">
        <v>167</v>
      </c>
      <c r="E169" s="167" t="s">
        <v>1</v>
      </c>
      <c r="F169" s="168" t="s">
        <v>3696</v>
      </c>
      <c r="H169" s="169">
        <v>23</v>
      </c>
      <c r="I169" s="170"/>
      <c r="L169" s="165"/>
      <c r="M169" s="171"/>
      <c r="N169" s="172"/>
      <c r="O169" s="172"/>
      <c r="P169" s="172"/>
      <c r="Q169" s="172"/>
      <c r="R169" s="172"/>
      <c r="S169" s="172"/>
      <c r="T169" s="173"/>
      <c r="AT169" s="167" t="s">
        <v>167</v>
      </c>
      <c r="AU169" s="167" t="s">
        <v>85</v>
      </c>
      <c r="AV169" s="13" t="s">
        <v>85</v>
      </c>
      <c r="AW169" s="13" t="s">
        <v>32</v>
      </c>
      <c r="AX169" s="13" t="s">
        <v>76</v>
      </c>
      <c r="AY169" s="167" t="s">
        <v>159</v>
      </c>
    </row>
    <row r="170" spans="2:51" s="14" customFormat="1" ht="11.25">
      <c r="B170" s="174"/>
      <c r="D170" s="166" t="s">
        <v>167</v>
      </c>
      <c r="E170" s="175" t="s">
        <v>1</v>
      </c>
      <c r="F170" s="176" t="s">
        <v>227</v>
      </c>
      <c r="H170" s="177">
        <v>23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167</v>
      </c>
      <c r="AU170" s="175" t="s">
        <v>85</v>
      </c>
      <c r="AV170" s="14" t="s">
        <v>165</v>
      </c>
      <c r="AW170" s="14" t="s">
        <v>32</v>
      </c>
      <c r="AX170" s="14" t="s">
        <v>83</v>
      </c>
      <c r="AY170" s="175" t="s">
        <v>159</v>
      </c>
    </row>
    <row r="171" spans="1:65" s="2" customFormat="1" ht="24.2" customHeight="1">
      <c r="A171" s="33"/>
      <c r="B171" s="150"/>
      <c r="C171" s="191" t="s">
        <v>247</v>
      </c>
      <c r="D171" s="191" t="s">
        <v>581</v>
      </c>
      <c r="E171" s="192" t="s">
        <v>3697</v>
      </c>
      <c r="F171" s="193" t="s">
        <v>3698</v>
      </c>
      <c r="G171" s="194" t="s">
        <v>164</v>
      </c>
      <c r="H171" s="195">
        <v>27.24</v>
      </c>
      <c r="I171" s="196"/>
      <c r="J171" s="197">
        <f>ROUND(I171*H171,2)</f>
        <v>0</v>
      </c>
      <c r="K171" s="198"/>
      <c r="L171" s="199"/>
      <c r="M171" s="200" t="s">
        <v>1</v>
      </c>
      <c r="N171" s="201" t="s">
        <v>41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193</v>
      </c>
      <c r="AT171" s="163" t="s">
        <v>581</v>
      </c>
      <c r="AU171" s="163" t="s">
        <v>85</v>
      </c>
      <c r="AY171" s="18" t="s">
        <v>159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83</v>
      </c>
      <c r="BK171" s="164">
        <f>ROUND(I171*H171,2)</f>
        <v>0</v>
      </c>
      <c r="BL171" s="18" t="s">
        <v>165</v>
      </c>
      <c r="BM171" s="163" t="s">
        <v>347</v>
      </c>
    </row>
    <row r="172" spans="2:63" s="12" customFormat="1" ht="22.9" customHeight="1">
      <c r="B172" s="137"/>
      <c r="D172" s="138" t="s">
        <v>75</v>
      </c>
      <c r="E172" s="148" t="s">
        <v>172</v>
      </c>
      <c r="F172" s="148" t="s">
        <v>698</v>
      </c>
      <c r="I172" s="140"/>
      <c r="J172" s="149">
        <f>BK172</f>
        <v>0</v>
      </c>
      <c r="L172" s="137"/>
      <c r="M172" s="142"/>
      <c r="N172" s="143"/>
      <c r="O172" s="143"/>
      <c r="P172" s="144">
        <f>P173</f>
        <v>0</v>
      </c>
      <c r="Q172" s="143"/>
      <c r="R172" s="144">
        <f>R173</f>
        <v>0</v>
      </c>
      <c r="S172" s="143"/>
      <c r="T172" s="145">
        <f>T173</f>
        <v>0</v>
      </c>
      <c r="AR172" s="138" t="s">
        <v>83</v>
      </c>
      <c r="AT172" s="146" t="s">
        <v>75</v>
      </c>
      <c r="AU172" s="146" t="s">
        <v>83</v>
      </c>
      <c r="AY172" s="138" t="s">
        <v>159</v>
      </c>
      <c r="BK172" s="147">
        <f>BK173</f>
        <v>0</v>
      </c>
    </row>
    <row r="173" spans="1:65" s="2" customFormat="1" ht="37.9" customHeight="1">
      <c r="A173" s="33"/>
      <c r="B173" s="150"/>
      <c r="C173" s="151" t="s">
        <v>252</v>
      </c>
      <c r="D173" s="151" t="s">
        <v>161</v>
      </c>
      <c r="E173" s="152" t="s">
        <v>3699</v>
      </c>
      <c r="F173" s="153" t="s">
        <v>3700</v>
      </c>
      <c r="G173" s="154" t="s">
        <v>210</v>
      </c>
      <c r="H173" s="155">
        <v>1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85</v>
      </c>
      <c r="AY173" s="18" t="s">
        <v>159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8" t="s">
        <v>83</v>
      </c>
      <c r="BK173" s="164">
        <f>ROUND(I173*H173,2)</f>
        <v>0</v>
      </c>
      <c r="BL173" s="18" t="s">
        <v>165</v>
      </c>
      <c r="BM173" s="163" t="s">
        <v>359</v>
      </c>
    </row>
    <row r="174" spans="2:63" s="12" customFormat="1" ht="22.9" customHeight="1">
      <c r="B174" s="137"/>
      <c r="D174" s="138" t="s">
        <v>75</v>
      </c>
      <c r="E174" s="148" t="s">
        <v>165</v>
      </c>
      <c r="F174" s="148" t="s">
        <v>975</v>
      </c>
      <c r="I174" s="140"/>
      <c r="J174" s="149">
        <f>BK174</f>
        <v>0</v>
      </c>
      <c r="L174" s="137"/>
      <c r="M174" s="142"/>
      <c r="N174" s="143"/>
      <c r="O174" s="143"/>
      <c r="P174" s="144">
        <f>P175</f>
        <v>0</v>
      </c>
      <c r="Q174" s="143"/>
      <c r="R174" s="144">
        <f>R175</f>
        <v>0</v>
      </c>
      <c r="S174" s="143"/>
      <c r="T174" s="145">
        <f>T175</f>
        <v>0</v>
      </c>
      <c r="AR174" s="138" t="s">
        <v>83</v>
      </c>
      <c r="AT174" s="146" t="s">
        <v>75</v>
      </c>
      <c r="AU174" s="146" t="s">
        <v>83</v>
      </c>
      <c r="AY174" s="138" t="s">
        <v>159</v>
      </c>
      <c r="BK174" s="147">
        <f>BK175</f>
        <v>0</v>
      </c>
    </row>
    <row r="175" spans="1:65" s="2" customFormat="1" ht="24.2" customHeight="1">
      <c r="A175" s="33"/>
      <c r="B175" s="150"/>
      <c r="C175" s="151" t="s">
        <v>258</v>
      </c>
      <c r="D175" s="151" t="s">
        <v>161</v>
      </c>
      <c r="E175" s="152" t="s">
        <v>3701</v>
      </c>
      <c r="F175" s="153" t="s">
        <v>3702</v>
      </c>
      <c r="G175" s="154" t="s">
        <v>196</v>
      </c>
      <c r="H175" s="155">
        <v>11.59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165</v>
      </c>
      <c r="AT175" s="163" t="s">
        <v>161</v>
      </c>
      <c r="AU175" s="163" t="s">
        <v>85</v>
      </c>
      <c r="AY175" s="18" t="s">
        <v>159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83</v>
      </c>
      <c r="BK175" s="164">
        <f>ROUND(I175*H175,2)</f>
        <v>0</v>
      </c>
      <c r="BL175" s="18" t="s">
        <v>165</v>
      </c>
      <c r="BM175" s="163" t="s">
        <v>373</v>
      </c>
    </row>
    <row r="176" spans="2:63" s="12" customFormat="1" ht="22.9" customHeight="1">
      <c r="B176" s="137"/>
      <c r="D176" s="138" t="s">
        <v>75</v>
      </c>
      <c r="E176" s="148" t="s">
        <v>179</v>
      </c>
      <c r="F176" s="148" t="s">
        <v>1117</v>
      </c>
      <c r="I176" s="140"/>
      <c r="J176" s="149">
        <f>BK176</f>
        <v>0</v>
      </c>
      <c r="L176" s="137"/>
      <c r="M176" s="142"/>
      <c r="N176" s="143"/>
      <c r="O176" s="143"/>
      <c r="P176" s="144">
        <f>P177</f>
        <v>0</v>
      </c>
      <c r="Q176" s="143"/>
      <c r="R176" s="144">
        <f>R177</f>
        <v>0</v>
      </c>
      <c r="S176" s="143"/>
      <c r="T176" s="145">
        <f>T177</f>
        <v>0</v>
      </c>
      <c r="AR176" s="138" t="s">
        <v>83</v>
      </c>
      <c r="AT176" s="146" t="s">
        <v>75</v>
      </c>
      <c r="AU176" s="146" t="s">
        <v>83</v>
      </c>
      <c r="AY176" s="138" t="s">
        <v>159</v>
      </c>
      <c r="BK176" s="147">
        <f>BK177</f>
        <v>0</v>
      </c>
    </row>
    <row r="177" spans="1:65" s="2" customFormat="1" ht="37.9" customHeight="1">
      <c r="A177" s="33"/>
      <c r="B177" s="150"/>
      <c r="C177" s="151" t="s">
        <v>7</v>
      </c>
      <c r="D177" s="151" t="s">
        <v>161</v>
      </c>
      <c r="E177" s="152" t="s">
        <v>3703</v>
      </c>
      <c r="F177" s="153" t="s">
        <v>3704</v>
      </c>
      <c r="G177" s="154" t="s">
        <v>164</v>
      </c>
      <c r="H177" s="155">
        <v>40</v>
      </c>
      <c r="I177" s="156"/>
      <c r="J177" s="157">
        <f>ROUND(I177*H177,2)</f>
        <v>0</v>
      </c>
      <c r="K177" s="158"/>
      <c r="L177" s="34"/>
      <c r="M177" s="159" t="s">
        <v>1</v>
      </c>
      <c r="N177" s="160" t="s">
        <v>41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165</v>
      </c>
      <c r="AT177" s="163" t="s">
        <v>161</v>
      </c>
      <c r="AU177" s="163" t="s">
        <v>85</v>
      </c>
      <c r="AY177" s="18" t="s">
        <v>159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8" t="s">
        <v>83</v>
      </c>
      <c r="BK177" s="164">
        <f>ROUND(I177*H177,2)</f>
        <v>0</v>
      </c>
      <c r="BL177" s="18" t="s">
        <v>165</v>
      </c>
      <c r="BM177" s="163" t="s">
        <v>386</v>
      </c>
    </row>
    <row r="178" spans="2:63" s="12" customFormat="1" ht="22.9" customHeight="1">
      <c r="B178" s="137"/>
      <c r="D178" s="138" t="s">
        <v>75</v>
      </c>
      <c r="E178" s="148" t="s">
        <v>193</v>
      </c>
      <c r="F178" s="148" t="s">
        <v>3705</v>
      </c>
      <c r="I178" s="140"/>
      <c r="J178" s="149">
        <f>BK178</f>
        <v>0</v>
      </c>
      <c r="L178" s="137"/>
      <c r="M178" s="142"/>
      <c r="N178" s="143"/>
      <c r="O178" s="143"/>
      <c r="P178" s="144">
        <f>SUM(P179:P190)</f>
        <v>0</v>
      </c>
      <c r="Q178" s="143"/>
      <c r="R178" s="144">
        <f>SUM(R179:R190)</f>
        <v>0</v>
      </c>
      <c r="S178" s="143"/>
      <c r="T178" s="145">
        <f>SUM(T179:T190)</f>
        <v>0</v>
      </c>
      <c r="AR178" s="138" t="s">
        <v>83</v>
      </c>
      <c r="AT178" s="146" t="s">
        <v>75</v>
      </c>
      <c r="AU178" s="146" t="s">
        <v>83</v>
      </c>
      <c r="AY178" s="138" t="s">
        <v>159</v>
      </c>
      <c r="BK178" s="147">
        <f>SUM(BK179:BK190)</f>
        <v>0</v>
      </c>
    </row>
    <row r="179" spans="1:65" s="2" customFormat="1" ht="44.25" customHeight="1">
      <c r="A179" s="33"/>
      <c r="B179" s="150"/>
      <c r="C179" s="151" t="s">
        <v>272</v>
      </c>
      <c r="D179" s="151" t="s">
        <v>161</v>
      </c>
      <c r="E179" s="152" t="s">
        <v>3706</v>
      </c>
      <c r="F179" s="153" t="s">
        <v>3707</v>
      </c>
      <c r="G179" s="154" t="s">
        <v>325</v>
      </c>
      <c r="H179" s="155">
        <v>4</v>
      </c>
      <c r="I179" s="156"/>
      <c r="J179" s="157">
        <f aca="true" t="shared" si="10" ref="J179:J190">ROUND(I179*H179,2)</f>
        <v>0</v>
      </c>
      <c r="K179" s="158"/>
      <c r="L179" s="34"/>
      <c r="M179" s="159" t="s">
        <v>1</v>
      </c>
      <c r="N179" s="160" t="s">
        <v>41</v>
      </c>
      <c r="O179" s="59"/>
      <c r="P179" s="161">
        <f aca="true" t="shared" si="11" ref="P179:P190">O179*H179</f>
        <v>0</v>
      </c>
      <c r="Q179" s="161">
        <v>0</v>
      </c>
      <c r="R179" s="161">
        <f aca="true" t="shared" si="12" ref="R179:R190">Q179*H179</f>
        <v>0</v>
      </c>
      <c r="S179" s="161">
        <v>0</v>
      </c>
      <c r="T179" s="162">
        <f aca="true" t="shared" si="13" ref="T179:T190"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165</v>
      </c>
      <c r="AT179" s="163" t="s">
        <v>161</v>
      </c>
      <c r="AU179" s="163" t="s">
        <v>85</v>
      </c>
      <c r="AY179" s="18" t="s">
        <v>159</v>
      </c>
      <c r="BE179" s="164">
        <f aca="true" t="shared" si="14" ref="BE179:BE190">IF(N179="základní",J179,0)</f>
        <v>0</v>
      </c>
      <c r="BF179" s="164">
        <f aca="true" t="shared" si="15" ref="BF179:BF190">IF(N179="snížená",J179,0)</f>
        <v>0</v>
      </c>
      <c r="BG179" s="164">
        <f aca="true" t="shared" si="16" ref="BG179:BG190">IF(N179="zákl. přenesená",J179,0)</f>
        <v>0</v>
      </c>
      <c r="BH179" s="164">
        <f aca="true" t="shared" si="17" ref="BH179:BH190">IF(N179="sníž. přenesená",J179,0)</f>
        <v>0</v>
      </c>
      <c r="BI179" s="164">
        <f aca="true" t="shared" si="18" ref="BI179:BI190">IF(N179="nulová",J179,0)</f>
        <v>0</v>
      </c>
      <c r="BJ179" s="18" t="s">
        <v>83</v>
      </c>
      <c r="BK179" s="164">
        <f aca="true" t="shared" si="19" ref="BK179:BK190">ROUND(I179*H179,2)</f>
        <v>0</v>
      </c>
      <c r="BL179" s="18" t="s">
        <v>165</v>
      </c>
      <c r="BM179" s="163" t="s">
        <v>398</v>
      </c>
    </row>
    <row r="180" spans="1:65" s="2" customFormat="1" ht="16.5" customHeight="1">
      <c r="A180" s="33"/>
      <c r="B180" s="150"/>
      <c r="C180" s="191" t="s">
        <v>279</v>
      </c>
      <c r="D180" s="191" t="s">
        <v>581</v>
      </c>
      <c r="E180" s="192" t="s">
        <v>3708</v>
      </c>
      <c r="F180" s="193" t="s">
        <v>3709</v>
      </c>
      <c r="G180" s="194" t="s">
        <v>325</v>
      </c>
      <c r="H180" s="195">
        <v>1</v>
      </c>
      <c r="I180" s="196"/>
      <c r="J180" s="197">
        <f t="shared" si="10"/>
        <v>0</v>
      </c>
      <c r="K180" s="198"/>
      <c r="L180" s="199"/>
      <c r="M180" s="200" t="s">
        <v>1</v>
      </c>
      <c r="N180" s="201" t="s">
        <v>41</v>
      </c>
      <c r="O180" s="59"/>
      <c r="P180" s="161">
        <f t="shared" si="11"/>
        <v>0</v>
      </c>
      <c r="Q180" s="161">
        <v>0</v>
      </c>
      <c r="R180" s="161">
        <f t="shared" si="12"/>
        <v>0</v>
      </c>
      <c r="S180" s="161">
        <v>0</v>
      </c>
      <c r="T180" s="162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193</v>
      </c>
      <c r="AT180" s="163" t="s">
        <v>581</v>
      </c>
      <c r="AU180" s="163" t="s">
        <v>85</v>
      </c>
      <c r="AY180" s="18" t="s">
        <v>159</v>
      </c>
      <c r="BE180" s="164">
        <f t="shared" si="14"/>
        <v>0</v>
      </c>
      <c r="BF180" s="164">
        <f t="shared" si="15"/>
        <v>0</v>
      </c>
      <c r="BG180" s="164">
        <f t="shared" si="16"/>
        <v>0</v>
      </c>
      <c r="BH180" s="164">
        <f t="shared" si="17"/>
        <v>0</v>
      </c>
      <c r="BI180" s="164">
        <f t="shared" si="18"/>
        <v>0</v>
      </c>
      <c r="BJ180" s="18" t="s">
        <v>83</v>
      </c>
      <c r="BK180" s="164">
        <f t="shared" si="19"/>
        <v>0</v>
      </c>
      <c r="BL180" s="18" t="s">
        <v>165</v>
      </c>
      <c r="BM180" s="163" t="s">
        <v>407</v>
      </c>
    </row>
    <row r="181" spans="1:65" s="2" customFormat="1" ht="16.5" customHeight="1">
      <c r="A181" s="33"/>
      <c r="B181" s="150"/>
      <c r="C181" s="191" t="s">
        <v>284</v>
      </c>
      <c r="D181" s="191" t="s">
        <v>581</v>
      </c>
      <c r="E181" s="192" t="s">
        <v>3710</v>
      </c>
      <c r="F181" s="193" t="s">
        <v>3711</v>
      </c>
      <c r="G181" s="194" t="s">
        <v>325</v>
      </c>
      <c r="H181" s="195">
        <v>3</v>
      </c>
      <c r="I181" s="196"/>
      <c r="J181" s="197">
        <f t="shared" si="10"/>
        <v>0</v>
      </c>
      <c r="K181" s="198"/>
      <c r="L181" s="199"/>
      <c r="M181" s="200" t="s">
        <v>1</v>
      </c>
      <c r="N181" s="201" t="s">
        <v>41</v>
      </c>
      <c r="O181" s="59"/>
      <c r="P181" s="161">
        <f t="shared" si="11"/>
        <v>0</v>
      </c>
      <c r="Q181" s="161">
        <v>0</v>
      </c>
      <c r="R181" s="161">
        <f t="shared" si="12"/>
        <v>0</v>
      </c>
      <c r="S181" s="161">
        <v>0</v>
      </c>
      <c r="T181" s="162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193</v>
      </c>
      <c r="AT181" s="163" t="s">
        <v>581</v>
      </c>
      <c r="AU181" s="163" t="s">
        <v>85</v>
      </c>
      <c r="AY181" s="18" t="s">
        <v>159</v>
      </c>
      <c r="BE181" s="164">
        <f t="shared" si="14"/>
        <v>0</v>
      </c>
      <c r="BF181" s="164">
        <f t="shared" si="15"/>
        <v>0</v>
      </c>
      <c r="BG181" s="164">
        <f t="shared" si="16"/>
        <v>0</v>
      </c>
      <c r="BH181" s="164">
        <f t="shared" si="17"/>
        <v>0</v>
      </c>
      <c r="BI181" s="164">
        <f t="shared" si="18"/>
        <v>0</v>
      </c>
      <c r="BJ181" s="18" t="s">
        <v>83</v>
      </c>
      <c r="BK181" s="164">
        <f t="shared" si="19"/>
        <v>0</v>
      </c>
      <c r="BL181" s="18" t="s">
        <v>165</v>
      </c>
      <c r="BM181" s="163" t="s">
        <v>419</v>
      </c>
    </row>
    <row r="182" spans="1:65" s="2" customFormat="1" ht="37.9" customHeight="1">
      <c r="A182" s="33"/>
      <c r="B182" s="150"/>
      <c r="C182" s="151" t="s">
        <v>290</v>
      </c>
      <c r="D182" s="151" t="s">
        <v>161</v>
      </c>
      <c r="E182" s="152" t="s">
        <v>3712</v>
      </c>
      <c r="F182" s="153" t="s">
        <v>3713</v>
      </c>
      <c r="G182" s="154" t="s">
        <v>325</v>
      </c>
      <c r="H182" s="155">
        <v>1</v>
      </c>
      <c r="I182" s="156"/>
      <c r="J182" s="157">
        <f t="shared" si="10"/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si="11"/>
        <v>0</v>
      </c>
      <c r="Q182" s="161">
        <v>0</v>
      </c>
      <c r="R182" s="161">
        <f t="shared" si="12"/>
        <v>0</v>
      </c>
      <c r="S182" s="161">
        <v>0</v>
      </c>
      <c r="T182" s="162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165</v>
      </c>
      <c r="AT182" s="163" t="s">
        <v>161</v>
      </c>
      <c r="AU182" s="163" t="s">
        <v>85</v>
      </c>
      <c r="AY182" s="18" t="s">
        <v>159</v>
      </c>
      <c r="BE182" s="164">
        <f t="shared" si="14"/>
        <v>0</v>
      </c>
      <c r="BF182" s="164">
        <f t="shared" si="15"/>
        <v>0</v>
      </c>
      <c r="BG182" s="164">
        <f t="shared" si="16"/>
        <v>0</v>
      </c>
      <c r="BH182" s="164">
        <f t="shared" si="17"/>
        <v>0</v>
      </c>
      <c r="BI182" s="164">
        <f t="shared" si="18"/>
        <v>0</v>
      </c>
      <c r="BJ182" s="18" t="s">
        <v>83</v>
      </c>
      <c r="BK182" s="164">
        <f t="shared" si="19"/>
        <v>0</v>
      </c>
      <c r="BL182" s="18" t="s">
        <v>165</v>
      </c>
      <c r="BM182" s="163" t="s">
        <v>425</v>
      </c>
    </row>
    <row r="183" spans="1:65" s="2" customFormat="1" ht="16.5" customHeight="1">
      <c r="A183" s="33"/>
      <c r="B183" s="150"/>
      <c r="C183" s="191" t="s">
        <v>296</v>
      </c>
      <c r="D183" s="191" t="s">
        <v>581</v>
      </c>
      <c r="E183" s="192" t="s">
        <v>3714</v>
      </c>
      <c r="F183" s="193" t="s">
        <v>3715</v>
      </c>
      <c r="G183" s="194" t="s">
        <v>325</v>
      </c>
      <c r="H183" s="195">
        <v>1</v>
      </c>
      <c r="I183" s="196"/>
      <c r="J183" s="197">
        <f t="shared" si="10"/>
        <v>0</v>
      </c>
      <c r="K183" s="198"/>
      <c r="L183" s="199"/>
      <c r="M183" s="200" t="s">
        <v>1</v>
      </c>
      <c r="N183" s="201" t="s">
        <v>41</v>
      </c>
      <c r="O183" s="59"/>
      <c r="P183" s="161">
        <f t="shared" si="11"/>
        <v>0</v>
      </c>
      <c r="Q183" s="161">
        <v>0</v>
      </c>
      <c r="R183" s="161">
        <f t="shared" si="12"/>
        <v>0</v>
      </c>
      <c r="S183" s="161">
        <v>0</v>
      </c>
      <c r="T183" s="162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193</v>
      </c>
      <c r="AT183" s="163" t="s">
        <v>581</v>
      </c>
      <c r="AU183" s="163" t="s">
        <v>85</v>
      </c>
      <c r="AY183" s="18" t="s">
        <v>159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18" t="s">
        <v>83</v>
      </c>
      <c r="BK183" s="164">
        <f t="shared" si="19"/>
        <v>0</v>
      </c>
      <c r="BL183" s="18" t="s">
        <v>165</v>
      </c>
      <c r="BM183" s="163" t="s">
        <v>434</v>
      </c>
    </row>
    <row r="184" spans="1:65" s="2" customFormat="1" ht="24.2" customHeight="1">
      <c r="A184" s="33"/>
      <c r="B184" s="150"/>
      <c r="C184" s="151" t="s">
        <v>302</v>
      </c>
      <c r="D184" s="151" t="s">
        <v>161</v>
      </c>
      <c r="E184" s="152" t="s">
        <v>3716</v>
      </c>
      <c r="F184" s="153" t="s">
        <v>3717</v>
      </c>
      <c r="G184" s="154" t="s">
        <v>325</v>
      </c>
      <c r="H184" s="155">
        <v>2</v>
      </c>
      <c r="I184" s="156"/>
      <c r="J184" s="157">
        <f t="shared" si="1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11"/>
        <v>0</v>
      </c>
      <c r="Q184" s="161">
        <v>0</v>
      </c>
      <c r="R184" s="161">
        <f t="shared" si="12"/>
        <v>0</v>
      </c>
      <c r="S184" s="161">
        <v>0</v>
      </c>
      <c r="T184" s="162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165</v>
      </c>
      <c r="AT184" s="163" t="s">
        <v>161</v>
      </c>
      <c r="AU184" s="163" t="s">
        <v>85</v>
      </c>
      <c r="AY184" s="18" t="s">
        <v>159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18" t="s">
        <v>83</v>
      </c>
      <c r="BK184" s="164">
        <f t="shared" si="19"/>
        <v>0</v>
      </c>
      <c r="BL184" s="18" t="s">
        <v>165</v>
      </c>
      <c r="BM184" s="163" t="s">
        <v>441</v>
      </c>
    </row>
    <row r="185" spans="1:65" s="2" customFormat="1" ht="37.9" customHeight="1">
      <c r="A185" s="33"/>
      <c r="B185" s="150"/>
      <c r="C185" s="151" t="s">
        <v>308</v>
      </c>
      <c r="D185" s="151" t="s">
        <v>161</v>
      </c>
      <c r="E185" s="152" t="s">
        <v>3718</v>
      </c>
      <c r="F185" s="153" t="s">
        <v>3719</v>
      </c>
      <c r="G185" s="154" t="s">
        <v>210</v>
      </c>
      <c r="H185" s="155">
        <v>1</v>
      </c>
      <c r="I185" s="156"/>
      <c r="J185" s="157">
        <f t="shared" si="1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11"/>
        <v>0</v>
      </c>
      <c r="Q185" s="161">
        <v>0</v>
      </c>
      <c r="R185" s="161">
        <f t="shared" si="12"/>
        <v>0</v>
      </c>
      <c r="S185" s="161">
        <v>0</v>
      </c>
      <c r="T185" s="162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165</v>
      </c>
      <c r="AT185" s="163" t="s">
        <v>161</v>
      </c>
      <c r="AU185" s="163" t="s">
        <v>85</v>
      </c>
      <c r="AY185" s="18" t="s">
        <v>159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18" t="s">
        <v>83</v>
      </c>
      <c r="BK185" s="164">
        <f t="shared" si="19"/>
        <v>0</v>
      </c>
      <c r="BL185" s="18" t="s">
        <v>165</v>
      </c>
      <c r="BM185" s="163" t="s">
        <v>449</v>
      </c>
    </row>
    <row r="186" spans="1:65" s="2" customFormat="1" ht="33" customHeight="1">
      <c r="A186" s="33"/>
      <c r="B186" s="150"/>
      <c r="C186" s="151" t="s">
        <v>313</v>
      </c>
      <c r="D186" s="151" t="s">
        <v>161</v>
      </c>
      <c r="E186" s="152" t="s">
        <v>3720</v>
      </c>
      <c r="F186" s="153" t="s">
        <v>3721</v>
      </c>
      <c r="G186" s="154" t="s">
        <v>325</v>
      </c>
      <c r="H186" s="155">
        <v>2</v>
      </c>
      <c r="I186" s="156"/>
      <c r="J186" s="157">
        <f t="shared" si="1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11"/>
        <v>0</v>
      </c>
      <c r="Q186" s="161">
        <v>0</v>
      </c>
      <c r="R186" s="161">
        <f t="shared" si="12"/>
        <v>0</v>
      </c>
      <c r="S186" s="161">
        <v>0</v>
      </c>
      <c r="T186" s="162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165</v>
      </c>
      <c r="AT186" s="163" t="s">
        <v>161</v>
      </c>
      <c r="AU186" s="163" t="s">
        <v>85</v>
      </c>
      <c r="AY186" s="18" t="s">
        <v>159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18" t="s">
        <v>83</v>
      </c>
      <c r="BK186" s="164">
        <f t="shared" si="19"/>
        <v>0</v>
      </c>
      <c r="BL186" s="18" t="s">
        <v>165</v>
      </c>
      <c r="BM186" s="163" t="s">
        <v>462</v>
      </c>
    </row>
    <row r="187" spans="1:65" s="2" customFormat="1" ht="24.2" customHeight="1">
      <c r="A187" s="33"/>
      <c r="B187" s="150"/>
      <c r="C187" s="151" t="s">
        <v>316</v>
      </c>
      <c r="D187" s="151" t="s">
        <v>161</v>
      </c>
      <c r="E187" s="152" t="s">
        <v>3722</v>
      </c>
      <c r="F187" s="153" t="s">
        <v>3723</v>
      </c>
      <c r="G187" s="154" t="s">
        <v>196</v>
      </c>
      <c r="H187" s="155">
        <v>1</v>
      </c>
      <c r="I187" s="156"/>
      <c r="J187" s="157">
        <f t="shared" si="10"/>
        <v>0</v>
      </c>
      <c r="K187" s="158"/>
      <c r="L187" s="34"/>
      <c r="M187" s="159" t="s">
        <v>1</v>
      </c>
      <c r="N187" s="160" t="s">
        <v>41</v>
      </c>
      <c r="O187" s="59"/>
      <c r="P187" s="161">
        <f t="shared" si="11"/>
        <v>0</v>
      </c>
      <c r="Q187" s="161">
        <v>0</v>
      </c>
      <c r="R187" s="161">
        <f t="shared" si="12"/>
        <v>0</v>
      </c>
      <c r="S187" s="161">
        <v>0</v>
      </c>
      <c r="T187" s="162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165</v>
      </c>
      <c r="AT187" s="163" t="s">
        <v>161</v>
      </c>
      <c r="AU187" s="163" t="s">
        <v>85</v>
      </c>
      <c r="AY187" s="18" t="s">
        <v>159</v>
      </c>
      <c r="BE187" s="164">
        <f t="shared" si="14"/>
        <v>0</v>
      </c>
      <c r="BF187" s="164">
        <f t="shared" si="15"/>
        <v>0</v>
      </c>
      <c r="BG187" s="164">
        <f t="shared" si="16"/>
        <v>0</v>
      </c>
      <c r="BH187" s="164">
        <f t="shared" si="17"/>
        <v>0</v>
      </c>
      <c r="BI187" s="164">
        <f t="shared" si="18"/>
        <v>0</v>
      </c>
      <c r="BJ187" s="18" t="s">
        <v>83</v>
      </c>
      <c r="BK187" s="164">
        <f t="shared" si="19"/>
        <v>0</v>
      </c>
      <c r="BL187" s="18" t="s">
        <v>165</v>
      </c>
      <c r="BM187" s="163" t="s">
        <v>475</v>
      </c>
    </row>
    <row r="188" spans="1:65" s="2" customFormat="1" ht="24.2" customHeight="1">
      <c r="A188" s="33"/>
      <c r="B188" s="150"/>
      <c r="C188" s="151" t="s">
        <v>322</v>
      </c>
      <c r="D188" s="151" t="s">
        <v>161</v>
      </c>
      <c r="E188" s="152" t="s">
        <v>3724</v>
      </c>
      <c r="F188" s="153" t="s">
        <v>3725</v>
      </c>
      <c r="G188" s="154" t="s">
        <v>164</v>
      </c>
      <c r="H188" s="155">
        <v>10</v>
      </c>
      <c r="I188" s="156"/>
      <c r="J188" s="157">
        <f t="shared" si="1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11"/>
        <v>0</v>
      </c>
      <c r="Q188" s="161">
        <v>0</v>
      </c>
      <c r="R188" s="161">
        <f t="shared" si="12"/>
        <v>0</v>
      </c>
      <c r="S188" s="161">
        <v>0</v>
      </c>
      <c r="T188" s="162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165</v>
      </c>
      <c r="AT188" s="163" t="s">
        <v>161</v>
      </c>
      <c r="AU188" s="163" t="s">
        <v>85</v>
      </c>
      <c r="AY188" s="18" t="s">
        <v>159</v>
      </c>
      <c r="BE188" s="164">
        <f t="shared" si="14"/>
        <v>0</v>
      </c>
      <c r="BF188" s="164">
        <f t="shared" si="15"/>
        <v>0</v>
      </c>
      <c r="BG188" s="164">
        <f t="shared" si="16"/>
        <v>0</v>
      </c>
      <c r="BH188" s="164">
        <f t="shared" si="17"/>
        <v>0</v>
      </c>
      <c r="BI188" s="164">
        <f t="shared" si="18"/>
        <v>0</v>
      </c>
      <c r="BJ188" s="18" t="s">
        <v>83</v>
      </c>
      <c r="BK188" s="164">
        <f t="shared" si="19"/>
        <v>0</v>
      </c>
      <c r="BL188" s="18" t="s">
        <v>165</v>
      </c>
      <c r="BM188" s="163" t="s">
        <v>488</v>
      </c>
    </row>
    <row r="189" spans="1:65" s="2" customFormat="1" ht="21.75" customHeight="1">
      <c r="A189" s="33"/>
      <c r="B189" s="150"/>
      <c r="C189" s="151" t="s">
        <v>327</v>
      </c>
      <c r="D189" s="151" t="s">
        <v>161</v>
      </c>
      <c r="E189" s="152" t="s">
        <v>3726</v>
      </c>
      <c r="F189" s="153" t="s">
        <v>3727</v>
      </c>
      <c r="G189" s="154" t="s">
        <v>190</v>
      </c>
      <c r="H189" s="155">
        <v>150</v>
      </c>
      <c r="I189" s="156"/>
      <c r="J189" s="157">
        <f t="shared" si="10"/>
        <v>0</v>
      </c>
      <c r="K189" s="158"/>
      <c r="L189" s="34"/>
      <c r="M189" s="159" t="s">
        <v>1</v>
      </c>
      <c r="N189" s="160" t="s">
        <v>41</v>
      </c>
      <c r="O189" s="59"/>
      <c r="P189" s="161">
        <f t="shared" si="11"/>
        <v>0</v>
      </c>
      <c r="Q189" s="161">
        <v>0</v>
      </c>
      <c r="R189" s="161">
        <f t="shared" si="12"/>
        <v>0</v>
      </c>
      <c r="S189" s="161">
        <v>0</v>
      </c>
      <c r="T189" s="162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85</v>
      </c>
      <c r="AY189" s="18" t="s">
        <v>159</v>
      </c>
      <c r="BE189" s="164">
        <f t="shared" si="14"/>
        <v>0</v>
      </c>
      <c r="BF189" s="164">
        <f t="shared" si="15"/>
        <v>0</v>
      </c>
      <c r="BG189" s="164">
        <f t="shared" si="16"/>
        <v>0</v>
      </c>
      <c r="BH189" s="164">
        <f t="shared" si="17"/>
        <v>0</v>
      </c>
      <c r="BI189" s="164">
        <f t="shared" si="18"/>
        <v>0</v>
      </c>
      <c r="BJ189" s="18" t="s">
        <v>83</v>
      </c>
      <c r="BK189" s="164">
        <f t="shared" si="19"/>
        <v>0</v>
      </c>
      <c r="BL189" s="18" t="s">
        <v>165</v>
      </c>
      <c r="BM189" s="163" t="s">
        <v>498</v>
      </c>
    </row>
    <row r="190" spans="1:65" s="2" customFormat="1" ht="21.75" customHeight="1">
      <c r="A190" s="33"/>
      <c r="B190" s="150"/>
      <c r="C190" s="151" t="s">
        <v>332</v>
      </c>
      <c r="D190" s="151" t="s">
        <v>161</v>
      </c>
      <c r="E190" s="152" t="s">
        <v>3728</v>
      </c>
      <c r="F190" s="153" t="s">
        <v>3729</v>
      </c>
      <c r="G190" s="154" t="s">
        <v>190</v>
      </c>
      <c r="H190" s="155">
        <v>150</v>
      </c>
      <c r="I190" s="156"/>
      <c r="J190" s="157">
        <f t="shared" si="10"/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si="11"/>
        <v>0</v>
      </c>
      <c r="Q190" s="161">
        <v>0</v>
      </c>
      <c r="R190" s="161">
        <f t="shared" si="12"/>
        <v>0</v>
      </c>
      <c r="S190" s="161">
        <v>0</v>
      </c>
      <c r="T190" s="162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165</v>
      </c>
      <c r="AT190" s="163" t="s">
        <v>161</v>
      </c>
      <c r="AU190" s="163" t="s">
        <v>85</v>
      </c>
      <c r="AY190" s="18" t="s">
        <v>159</v>
      </c>
      <c r="BE190" s="164">
        <f t="shared" si="14"/>
        <v>0</v>
      </c>
      <c r="BF190" s="164">
        <f t="shared" si="15"/>
        <v>0</v>
      </c>
      <c r="BG190" s="164">
        <f t="shared" si="16"/>
        <v>0</v>
      </c>
      <c r="BH190" s="164">
        <f t="shared" si="17"/>
        <v>0</v>
      </c>
      <c r="BI190" s="164">
        <f t="shared" si="18"/>
        <v>0</v>
      </c>
      <c r="BJ190" s="18" t="s">
        <v>83</v>
      </c>
      <c r="BK190" s="164">
        <f t="shared" si="19"/>
        <v>0</v>
      </c>
      <c r="BL190" s="18" t="s">
        <v>165</v>
      </c>
      <c r="BM190" s="163" t="s">
        <v>510</v>
      </c>
    </row>
    <row r="191" spans="2:63" s="12" customFormat="1" ht="22.9" customHeight="1">
      <c r="B191" s="137"/>
      <c r="D191" s="138" t="s">
        <v>75</v>
      </c>
      <c r="E191" s="148" t="s">
        <v>198</v>
      </c>
      <c r="F191" s="148" t="s">
        <v>3730</v>
      </c>
      <c r="I191" s="140"/>
      <c r="J191" s="149">
        <f>BK191</f>
        <v>0</v>
      </c>
      <c r="L191" s="137"/>
      <c r="M191" s="142"/>
      <c r="N191" s="143"/>
      <c r="O191" s="143"/>
      <c r="P191" s="144">
        <f>SUM(P192:P194)</f>
        <v>0</v>
      </c>
      <c r="Q191" s="143"/>
      <c r="R191" s="144">
        <f>SUM(R192:R194)</f>
        <v>0</v>
      </c>
      <c r="S191" s="143"/>
      <c r="T191" s="145">
        <f>SUM(T192:T194)</f>
        <v>0</v>
      </c>
      <c r="AR191" s="138" t="s">
        <v>83</v>
      </c>
      <c r="AT191" s="146" t="s">
        <v>75</v>
      </c>
      <c r="AU191" s="146" t="s">
        <v>83</v>
      </c>
      <c r="AY191" s="138" t="s">
        <v>159</v>
      </c>
      <c r="BK191" s="147">
        <f>SUM(BK192:BK194)</f>
        <v>0</v>
      </c>
    </row>
    <row r="192" spans="1:65" s="2" customFormat="1" ht="24.2" customHeight="1">
      <c r="A192" s="33"/>
      <c r="B192" s="150"/>
      <c r="C192" s="151" t="s">
        <v>336</v>
      </c>
      <c r="D192" s="151" t="s">
        <v>161</v>
      </c>
      <c r="E192" s="152" t="s">
        <v>3731</v>
      </c>
      <c r="F192" s="153" t="s">
        <v>3732</v>
      </c>
      <c r="G192" s="154" t="s">
        <v>190</v>
      </c>
      <c r="H192" s="155">
        <v>76</v>
      </c>
      <c r="I192" s="156"/>
      <c r="J192" s="157">
        <f>ROUND(I192*H192,2)</f>
        <v>0</v>
      </c>
      <c r="K192" s="158"/>
      <c r="L192" s="34"/>
      <c r="M192" s="159" t="s">
        <v>1</v>
      </c>
      <c r="N192" s="160" t="s">
        <v>41</v>
      </c>
      <c r="O192" s="59"/>
      <c r="P192" s="161">
        <f>O192*H192</f>
        <v>0</v>
      </c>
      <c r="Q192" s="161">
        <v>0</v>
      </c>
      <c r="R192" s="161">
        <f>Q192*H192</f>
        <v>0</v>
      </c>
      <c r="S192" s="161">
        <v>0</v>
      </c>
      <c r="T192" s="16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165</v>
      </c>
      <c r="AT192" s="163" t="s">
        <v>161</v>
      </c>
      <c r="AU192" s="163" t="s">
        <v>85</v>
      </c>
      <c r="AY192" s="18" t="s">
        <v>159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18" t="s">
        <v>83</v>
      </c>
      <c r="BK192" s="164">
        <f>ROUND(I192*H192,2)</f>
        <v>0</v>
      </c>
      <c r="BL192" s="18" t="s">
        <v>165</v>
      </c>
      <c r="BM192" s="163" t="s">
        <v>521</v>
      </c>
    </row>
    <row r="193" spans="2:51" s="13" customFormat="1" ht="11.25">
      <c r="B193" s="165"/>
      <c r="D193" s="166" t="s">
        <v>167</v>
      </c>
      <c r="E193" s="167" t="s">
        <v>1</v>
      </c>
      <c r="F193" s="168" t="s">
        <v>3733</v>
      </c>
      <c r="H193" s="169">
        <v>76</v>
      </c>
      <c r="I193" s="170"/>
      <c r="L193" s="165"/>
      <c r="M193" s="171"/>
      <c r="N193" s="172"/>
      <c r="O193" s="172"/>
      <c r="P193" s="172"/>
      <c r="Q193" s="172"/>
      <c r="R193" s="172"/>
      <c r="S193" s="172"/>
      <c r="T193" s="173"/>
      <c r="AT193" s="167" t="s">
        <v>167</v>
      </c>
      <c r="AU193" s="167" t="s">
        <v>85</v>
      </c>
      <c r="AV193" s="13" t="s">
        <v>85</v>
      </c>
      <c r="AW193" s="13" t="s">
        <v>32</v>
      </c>
      <c r="AX193" s="13" t="s">
        <v>76</v>
      </c>
      <c r="AY193" s="167" t="s">
        <v>159</v>
      </c>
    </row>
    <row r="194" spans="2:51" s="14" customFormat="1" ht="11.25">
      <c r="B194" s="174"/>
      <c r="D194" s="166" t="s">
        <v>167</v>
      </c>
      <c r="E194" s="175" t="s">
        <v>1</v>
      </c>
      <c r="F194" s="176" t="s">
        <v>227</v>
      </c>
      <c r="H194" s="177">
        <v>76</v>
      </c>
      <c r="I194" s="178"/>
      <c r="L194" s="174"/>
      <c r="M194" s="179"/>
      <c r="N194" s="180"/>
      <c r="O194" s="180"/>
      <c r="P194" s="180"/>
      <c r="Q194" s="180"/>
      <c r="R194" s="180"/>
      <c r="S194" s="180"/>
      <c r="T194" s="181"/>
      <c r="AT194" s="175" t="s">
        <v>167</v>
      </c>
      <c r="AU194" s="175" t="s">
        <v>85</v>
      </c>
      <c r="AV194" s="14" t="s">
        <v>165</v>
      </c>
      <c r="AW194" s="14" t="s">
        <v>32</v>
      </c>
      <c r="AX194" s="14" t="s">
        <v>83</v>
      </c>
      <c r="AY194" s="175" t="s">
        <v>159</v>
      </c>
    </row>
    <row r="195" spans="2:63" s="12" customFormat="1" ht="22.9" customHeight="1">
      <c r="B195" s="137"/>
      <c r="D195" s="138" t="s">
        <v>75</v>
      </c>
      <c r="E195" s="148" t="s">
        <v>1036</v>
      </c>
      <c r="F195" s="148" t="s">
        <v>1733</v>
      </c>
      <c r="I195" s="140"/>
      <c r="J195" s="149">
        <f>BK195</f>
        <v>0</v>
      </c>
      <c r="L195" s="137"/>
      <c r="M195" s="142"/>
      <c r="N195" s="143"/>
      <c r="O195" s="143"/>
      <c r="P195" s="144">
        <f>P196</f>
        <v>0</v>
      </c>
      <c r="Q195" s="143"/>
      <c r="R195" s="144">
        <f>R196</f>
        <v>0</v>
      </c>
      <c r="S195" s="143"/>
      <c r="T195" s="145">
        <f>T196</f>
        <v>0</v>
      </c>
      <c r="AR195" s="138" t="s">
        <v>83</v>
      </c>
      <c r="AT195" s="146" t="s">
        <v>75</v>
      </c>
      <c r="AU195" s="146" t="s">
        <v>83</v>
      </c>
      <c r="AY195" s="138" t="s">
        <v>159</v>
      </c>
      <c r="BK195" s="147">
        <f>BK196</f>
        <v>0</v>
      </c>
    </row>
    <row r="196" spans="1:65" s="2" customFormat="1" ht="24.2" customHeight="1">
      <c r="A196" s="33"/>
      <c r="B196" s="150"/>
      <c r="C196" s="151" t="s">
        <v>341</v>
      </c>
      <c r="D196" s="151" t="s">
        <v>161</v>
      </c>
      <c r="E196" s="152" t="s">
        <v>3734</v>
      </c>
      <c r="F196" s="153" t="s">
        <v>3735</v>
      </c>
      <c r="G196" s="154" t="s">
        <v>204</v>
      </c>
      <c r="H196" s="155">
        <v>3.95</v>
      </c>
      <c r="I196" s="156"/>
      <c r="J196" s="157">
        <f>ROUND(I196*H196,2)</f>
        <v>0</v>
      </c>
      <c r="K196" s="158"/>
      <c r="L196" s="34"/>
      <c r="M196" s="159" t="s">
        <v>1</v>
      </c>
      <c r="N196" s="160" t="s">
        <v>41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165</v>
      </c>
      <c r="AT196" s="163" t="s">
        <v>161</v>
      </c>
      <c r="AU196" s="163" t="s">
        <v>85</v>
      </c>
      <c r="AY196" s="18" t="s">
        <v>159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83</v>
      </c>
      <c r="BK196" s="164">
        <f>ROUND(I196*H196,2)</f>
        <v>0</v>
      </c>
      <c r="BL196" s="18" t="s">
        <v>165</v>
      </c>
      <c r="BM196" s="163" t="s">
        <v>529</v>
      </c>
    </row>
    <row r="197" spans="2:63" s="12" customFormat="1" ht="25.9" customHeight="1">
      <c r="B197" s="137"/>
      <c r="D197" s="138" t="s">
        <v>75</v>
      </c>
      <c r="E197" s="139" t="s">
        <v>451</v>
      </c>
      <c r="F197" s="139" t="s">
        <v>452</v>
      </c>
      <c r="I197" s="140"/>
      <c r="J197" s="141">
        <f>BK197</f>
        <v>0</v>
      </c>
      <c r="L197" s="137"/>
      <c r="M197" s="142"/>
      <c r="N197" s="143"/>
      <c r="O197" s="143"/>
      <c r="P197" s="144">
        <f>P198+P236+P269+P309+P316</f>
        <v>0</v>
      </c>
      <c r="Q197" s="143"/>
      <c r="R197" s="144">
        <f>R198+R236+R269+R309+R316</f>
        <v>0</v>
      </c>
      <c r="S197" s="143"/>
      <c r="T197" s="145">
        <f>T198+T236+T269+T309+T316</f>
        <v>0</v>
      </c>
      <c r="AR197" s="138" t="s">
        <v>85</v>
      </c>
      <c r="AT197" s="146" t="s">
        <v>75</v>
      </c>
      <c r="AU197" s="146" t="s">
        <v>76</v>
      </c>
      <c r="AY197" s="138" t="s">
        <v>159</v>
      </c>
      <c r="BK197" s="147">
        <f>BK198+BK236+BK269+BK309+BK316</f>
        <v>0</v>
      </c>
    </row>
    <row r="198" spans="2:63" s="12" customFormat="1" ht="22.9" customHeight="1">
      <c r="B198" s="137"/>
      <c r="D198" s="138" t="s">
        <v>75</v>
      </c>
      <c r="E198" s="148" t="s">
        <v>3736</v>
      </c>
      <c r="F198" s="148" t="s">
        <v>3737</v>
      </c>
      <c r="I198" s="140"/>
      <c r="J198" s="149">
        <f>BK198</f>
        <v>0</v>
      </c>
      <c r="L198" s="137"/>
      <c r="M198" s="142"/>
      <c r="N198" s="143"/>
      <c r="O198" s="143"/>
      <c r="P198" s="144">
        <f>SUM(P199:P235)</f>
        <v>0</v>
      </c>
      <c r="Q198" s="143"/>
      <c r="R198" s="144">
        <f>SUM(R199:R235)</f>
        <v>0</v>
      </c>
      <c r="S198" s="143"/>
      <c r="T198" s="145">
        <f>SUM(T199:T235)</f>
        <v>0</v>
      </c>
      <c r="AR198" s="138" t="s">
        <v>85</v>
      </c>
      <c r="AT198" s="146" t="s">
        <v>75</v>
      </c>
      <c r="AU198" s="146" t="s">
        <v>83</v>
      </c>
      <c r="AY198" s="138" t="s">
        <v>159</v>
      </c>
      <c r="BK198" s="147">
        <f>SUM(BK199:BK235)</f>
        <v>0</v>
      </c>
    </row>
    <row r="199" spans="1:65" s="2" customFormat="1" ht="16.5" customHeight="1">
      <c r="A199" s="33"/>
      <c r="B199" s="150"/>
      <c r="C199" s="151" t="s">
        <v>347</v>
      </c>
      <c r="D199" s="151" t="s">
        <v>161</v>
      </c>
      <c r="E199" s="152" t="s">
        <v>3738</v>
      </c>
      <c r="F199" s="153" t="s">
        <v>3739</v>
      </c>
      <c r="G199" s="154" t="s">
        <v>190</v>
      </c>
      <c r="H199" s="155">
        <v>40</v>
      </c>
      <c r="I199" s="156"/>
      <c r="J199" s="157">
        <f aca="true" t="shared" si="20" ref="J199:J235"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 aca="true" t="shared" si="21" ref="P199:P235">O199*H199</f>
        <v>0</v>
      </c>
      <c r="Q199" s="161">
        <v>0</v>
      </c>
      <c r="R199" s="161">
        <f aca="true" t="shared" si="22" ref="R199:R235">Q199*H199</f>
        <v>0</v>
      </c>
      <c r="S199" s="161">
        <v>0</v>
      </c>
      <c r="T199" s="162">
        <f aca="true" t="shared" si="23" ref="T199:T235"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237</v>
      </c>
      <c r="AT199" s="163" t="s">
        <v>161</v>
      </c>
      <c r="AU199" s="163" t="s">
        <v>85</v>
      </c>
      <c r="AY199" s="18" t="s">
        <v>159</v>
      </c>
      <c r="BE199" s="164">
        <f aca="true" t="shared" si="24" ref="BE199:BE235">IF(N199="základní",J199,0)</f>
        <v>0</v>
      </c>
      <c r="BF199" s="164">
        <f aca="true" t="shared" si="25" ref="BF199:BF235">IF(N199="snížená",J199,0)</f>
        <v>0</v>
      </c>
      <c r="BG199" s="164">
        <f aca="true" t="shared" si="26" ref="BG199:BG235">IF(N199="zákl. přenesená",J199,0)</f>
        <v>0</v>
      </c>
      <c r="BH199" s="164">
        <f aca="true" t="shared" si="27" ref="BH199:BH235">IF(N199="sníž. přenesená",J199,0)</f>
        <v>0</v>
      </c>
      <c r="BI199" s="164">
        <f aca="true" t="shared" si="28" ref="BI199:BI235">IF(N199="nulová",J199,0)</f>
        <v>0</v>
      </c>
      <c r="BJ199" s="18" t="s">
        <v>83</v>
      </c>
      <c r="BK199" s="164">
        <f aca="true" t="shared" si="29" ref="BK199:BK235">ROUND(I199*H199,2)</f>
        <v>0</v>
      </c>
      <c r="BL199" s="18" t="s">
        <v>237</v>
      </c>
      <c r="BM199" s="163" t="s">
        <v>852</v>
      </c>
    </row>
    <row r="200" spans="1:65" s="2" customFormat="1" ht="37.9" customHeight="1">
      <c r="A200" s="33"/>
      <c r="B200" s="150"/>
      <c r="C200" s="151" t="s">
        <v>352</v>
      </c>
      <c r="D200" s="151" t="s">
        <v>161</v>
      </c>
      <c r="E200" s="152" t="s">
        <v>3740</v>
      </c>
      <c r="F200" s="153" t="s">
        <v>3741</v>
      </c>
      <c r="G200" s="154" t="s">
        <v>325</v>
      </c>
      <c r="H200" s="155">
        <v>17</v>
      </c>
      <c r="I200" s="156"/>
      <c r="J200" s="157">
        <f t="shared" si="20"/>
        <v>0</v>
      </c>
      <c r="K200" s="158"/>
      <c r="L200" s="34"/>
      <c r="M200" s="159" t="s">
        <v>1</v>
      </c>
      <c r="N200" s="160" t="s">
        <v>41</v>
      </c>
      <c r="O200" s="59"/>
      <c r="P200" s="161">
        <f t="shared" si="21"/>
        <v>0</v>
      </c>
      <c r="Q200" s="161">
        <v>0</v>
      </c>
      <c r="R200" s="161">
        <f t="shared" si="22"/>
        <v>0</v>
      </c>
      <c r="S200" s="161">
        <v>0</v>
      </c>
      <c r="T200" s="162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237</v>
      </c>
      <c r="AT200" s="163" t="s">
        <v>161</v>
      </c>
      <c r="AU200" s="163" t="s">
        <v>85</v>
      </c>
      <c r="AY200" s="18" t="s">
        <v>159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8" t="s">
        <v>83</v>
      </c>
      <c r="BK200" s="164">
        <f t="shared" si="29"/>
        <v>0</v>
      </c>
      <c r="BL200" s="18" t="s">
        <v>237</v>
      </c>
      <c r="BM200" s="163" t="s">
        <v>864</v>
      </c>
    </row>
    <row r="201" spans="1:65" s="2" customFormat="1" ht="21.75" customHeight="1">
      <c r="A201" s="33"/>
      <c r="B201" s="150"/>
      <c r="C201" s="151" t="s">
        <v>359</v>
      </c>
      <c r="D201" s="151" t="s">
        <v>161</v>
      </c>
      <c r="E201" s="152" t="s">
        <v>3742</v>
      </c>
      <c r="F201" s="153" t="s">
        <v>3743</v>
      </c>
      <c r="G201" s="154" t="s">
        <v>190</v>
      </c>
      <c r="H201" s="155">
        <v>57</v>
      </c>
      <c r="I201" s="156"/>
      <c r="J201" s="157">
        <f t="shared" si="20"/>
        <v>0</v>
      </c>
      <c r="K201" s="158"/>
      <c r="L201" s="34"/>
      <c r="M201" s="159" t="s">
        <v>1</v>
      </c>
      <c r="N201" s="160" t="s">
        <v>41</v>
      </c>
      <c r="O201" s="59"/>
      <c r="P201" s="161">
        <f t="shared" si="21"/>
        <v>0</v>
      </c>
      <c r="Q201" s="161">
        <v>0</v>
      </c>
      <c r="R201" s="161">
        <f t="shared" si="22"/>
        <v>0</v>
      </c>
      <c r="S201" s="161">
        <v>0</v>
      </c>
      <c r="T201" s="162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237</v>
      </c>
      <c r="AT201" s="163" t="s">
        <v>161</v>
      </c>
      <c r="AU201" s="163" t="s">
        <v>85</v>
      </c>
      <c r="AY201" s="18" t="s">
        <v>159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8" t="s">
        <v>83</v>
      </c>
      <c r="BK201" s="164">
        <f t="shared" si="29"/>
        <v>0</v>
      </c>
      <c r="BL201" s="18" t="s">
        <v>237</v>
      </c>
      <c r="BM201" s="163" t="s">
        <v>874</v>
      </c>
    </row>
    <row r="202" spans="1:65" s="2" customFormat="1" ht="21.75" customHeight="1">
      <c r="A202" s="33"/>
      <c r="B202" s="150"/>
      <c r="C202" s="151" t="s">
        <v>368</v>
      </c>
      <c r="D202" s="151" t="s">
        <v>161</v>
      </c>
      <c r="E202" s="152" t="s">
        <v>3744</v>
      </c>
      <c r="F202" s="153" t="s">
        <v>3745</v>
      </c>
      <c r="G202" s="154" t="s">
        <v>190</v>
      </c>
      <c r="H202" s="155">
        <v>26</v>
      </c>
      <c r="I202" s="156"/>
      <c r="J202" s="157">
        <f t="shared" si="20"/>
        <v>0</v>
      </c>
      <c r="K202" s="158"/>
      <c r="L202" s="34"/>
      <c r="M202" s="159" t="s">
        <v>1</v>
      </c>
      <c r="N202" s="160" t="s">
        <v>41</v>
      </c>
      <c r="O202" s="59"/>
      <c r="P202" s="161">
        <f t="shared" si="21"/>
        <v>0</v>
      </c>
      <c r="Q202" s="161">
        <v>0</v>
      </c>
      <c r="R202" s="161">
        <f t="shared" si="22"/>
        <v>0</v>
      </c>
      <c r="S202" s="161">
        <v>0</v>
      </c>
      <c r="T202" s="162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237</v>
      </c>
      <c r="AT202" s="163" t="s">
        <v>161</v>
      </c>
      <c r="AU202" s="163" t="s">
        <v>85</v>
      </c>
      <c r="AY202" s="18" t="s">
        <v>159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8" t="s">
        <v>83</v>
      </c>
      <c r="BK202" s="164">
        <f t="shared" si="29"/>
        <v>0</v>
      </c>
      <c r="BL202" s="18" t="s">
        <v>237</v>
      </c>
      <c r="BM202" s="163" t="s">
        <v>883</v>
      </c>
    </row>
    <row r="203" spans="1:65" s="2" customFormat="1" ht="21.75" customHeight="1">
      <c r="A203" s="33"/>
      <c r="B203" s="150"/>
      <c r="C203" s="151" t="s">
        <v>373</v>
      </c>
      <c r="D203" s="151" t="s">
        <v>161</v>
      </c>
      <c r="E203" s="152" t="s">
        <v>3746</v>
      </c>
      <c r="F203" s="153" t="s">
        <v>3747</v>
      </c>
      <c r="G203" s="154" t="s">
        <v>190</v>
      </c>
      <c r="H203" s="155">
        <v>23</v>
      </c>
      <c r="I203" s="156"/>
      <c r="J203" s="157">
        <f t="shared" si="20"/>
        <v>0</v>
      </c>
      <c r="K203" s="158"/>
      <c r="L203" s="34"/>
      <c r="M203" s="159" t="s">
        <v>1</v>
      </c>
      <c r="N203" s="160" t="s">
        <v>41</v>
      </c>
      <c r="O203" s="59"/>
      <c r="P203" s="161">
        <f t="shared" si="21"/>
        <v>0</v>
      </c>
      <c r="Q203" s="161">
        <v>0</v>
      </c>
      <c r="R203" s="161">
        <f t="shared" si="22"/>
        <v>0</v>
      </c>
      <c r="S203" s="161">
        <v>0</v>
      </c>
      <c r="T203" s="162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237</v>
      </c>
      <c r="AT203" s="163" t="s">
        <v>161</v>
      </c>
      <c r="AU203" s="163" t="s">
        <v>85</v>
      </c>
      <c r="AY203" s="18" t="s">
        <v>159</v>
      </c>
      <c r="BE203" s="164">
        <f t="shared" si="24"/>
        <v>0</v>
      </c>
      <c r="BF203" s="164">
        <f t="shared" si="25"/>
        <v>0</v>
      </c>
      <c r="BG203" s="164">
        <f t="shared" si="26"/>
        <v>0</v>
      </c>
      <c r="BH203" s="164">
        <f t="shared" si="27"/>
        <v>0</v>
      </c>
      <c r="BI203" s="164">
        <f t="shared" si="28"/>
        <v>0</v>
      </c>
      <c r="BJ203" s="18" t="s">
        <v>83</v>
      </c>
      <c r="BK203" s="164">
        <f t="shared" si="29"/>
        <v>0</v>
      </c>
      <c r="BL203" s="18" t="s">
        <v>237</v>
      </c>
      <c r="BM203" s="163" t="s">
        <v>894</v>
      </c>
    </row>
    <row r="204" spans="1:65" s="2" customFormat="1" ht="21.75" customHeight="1">
      <c r="A204" s="33"/>
      <c r="B204" s="150"/>
      <c r="C204" s="151" t="s">
        <v>379</v>
      </c>
      <c r="D204" s="151" t="s">
        <v>161</v>
      </c>
      <c r="E204" s="152" t="s">
        <v>3748</v>
      </c>
      <c r="F204" s="153" t="s">
        <v>3749</v>
      </c>
      <c r="G204" s="154" t="s">
        <v>190</v>
      </c>
      <c r="H204" s="155">
        <v>96</v>
      </c>
      <c r="I204" s="156"/>
      <c r="J204" s="157">
        <f t="shared" si="20"/>
        <v>0</v>
      </c>
      <c r="K204" s="158"/>
      <c r="L204" s="34"/>
      <c r="M204" s="159" t="s">
        <v>1</v>
      </c>
      <c r="N204" s="160" t="s">
        <v>41</v>
      </c>
      <c r="O204" s="59"/>
      <c r="P204" s="161">
        <f t="shared" si="21"/>
        <v>0</v>
      </c>
      <c r="Q204" s="161">
        <v>0</v>
      </c>
      <c r="R204" s="161">
        <f t="shared" si="22"/>
        <v>0</v>
      </c>
      <c r="S204" s="161">
        <v>0</v>
      </c>
      <c r="T204" s="162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237</v>
      </c>
      <c r="AT204" s="163" t="s">
        <v>161</v>
      </c>
      <c r="AU204" s="163" t="s">
        <v>85</v>
      </c>
      <c r="AY204" s="18" t="s">
        <v>159</v>
      </c>
      <c r="BE204" s="164">
        <f t="shared" si="24"/>
        <v>0</v>
      </c>
      <c r="BF204" s="164">
        <f t="shared" si="25"/>
        <v>0</v>
      </c>
      <c r="BG204" s="164">
        <f t="shared" si="26"/>
        <v>0</v>
      </c>
      <c r="BH204" s="164">
        <f t="shared" si="27"/>
        <v>0</v>
      </c>
      <c r="BI204" s="164">
        <f t="shared" si="28"/>
        <v>0</v>
      </c>
      <c r="BJ204" s="18" t="s">
        <v>83</v>
      </c>
      <c r="BK204" s="164">
        <f t="shared" si="29"/>
        <v>0</v>
      </c>
      <c r="BL204" s="18" t="s">
        <v>237</v>
      </c>
      <c r="BM204" s="163" t="s">
        <v>903</v>
      </c>
    </row>
    <row r="205" spans="1:65" s="2" customFormat="1" ht="21.75" customHeight="1">
      <c r="A205" s="33"/>
      <c r="B205" s="150"/>
      <c r="C205" s="151" t="s">
        <v>386</v>
      </c>
      <c r="D205" s="151" t="s">
        <v>161</v>
      </c>
      <c r="E205" s="152" t="s">
        <v>3750</v>
      </c>
      <c r="F205" s="153" t="s">
        <v>3751</v>
      </c>
      <c r="G205" s="154" t="s">
        <v>190</v>
      </c>
      <c r="H205" s="155">
        <v>12</v>
      </c>
      <c r="I205" s="156"/>
      <c r="J205" s="157">
        <f t="shared" si="20"/>
        <v>0</v>
      </c>
      <c r="K205" s="158"/>
      <c r="L205" s="34"/>
      <c r="M205" s="159" t="s">
        <v>1</v>
      </c>
      <c r="N205" s="160" t="s">
        <v>41</v>
      </c>
      <c r="O205" s="59"/>
      <c r="P205" s="161">
        <f t="shared" si="21"/>
        <v>0</v>
      </c>
      <c r="Q205" s="161">
        <v>0</v>
      </c>
      <c r="R205" s="161">
        <f t="shared" si="22"/>
        <v>0</v>
      </c>
      <c r="S205" s="161">
        <v>0</v>
      </c>
      <c r="T205" s="162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237</v>
      </c>
      <c r="AT205" s="163" t="s">
        <v>161</v>
      </c>
      <c r="AU205" s="163" t="s">
        <v>85</v>
      </c>
      <c r="AY205" s="18" t="s">
        <v>159</v>
      </c>
      <c r="BE205" s="164">
        <f t="shared" si="24"/>
        <v>0</v>
      </c>
      <c r="BF205" s="164">
        <f t="shared" si="25"/>
        <v>0</v>
      </c>
      <c r="BG205" s="164">
        <f t="shared" si="26"/>
        <v>0</v>
      </c>
      <c r="BH205" s="164">
        <f t="shared" si="27"/>
        <v>0</v>
      </c>
      <c r="BI205" s="164">
        <f t="shared" si="28"/>
        <v>0</v>
      </c>
      <c r="BJ205" s="18" t="s">
        <v>83</v>
      </c>
      <c r="BK205" s="164">
        <f t="shared" si="29"/>
        <v>0</v>
      </c>
      <c r="BL205" s="18" t="s">
        <v>237</v>
      </c>
      <c r="BM205" s="163" t="s">
        <v>922</v>
      </c>
    </row>
    <row r="206" spans="1:65" s="2" customFormat="1" ht="24.2" customHeight="1">
      <c r="A206" s="33"/>
      <c r="B206" s="150"/>
      <c r="C206" s="151" t="s">
        <v>393</v>
      </c>
      <c r="D206" s="151" t="s">
        <v>161</v>
      </c>
      <c r="E206" s="152" t="s">
        <v>3752</v>
      </c>
      <c r="F206" s="153" t="s">
        <v>3753</v>
      </c>
      <c r="G206" s="154" t="s">
        <v>190</v>
      </c>
      <c r="H206" s="155">
        <v>152</v>
      </c>
      <c r="I206" s="156"/>
      <c r="J206" s="157">
        <f t="shared" si="20"/>
        <v>0</v>
      </c>
      <c r="K206" s="158"/>
      <c r="L206" s="34"/>
      <c r="M206" s="159" t="s">
        <v>1</v>
      </c>
      <c r="N206" s="160" t="s">
        <v>41</v>
      </c>
      <c r="O206" s="59"/>
      <c r="P206" s="161">
        <f t="shared" si="21"/>
        <v>0</v>
      </c>
      <c r="Q206" s="161">
        <v>0</v>
      </c>
      <c r="R206" s="161">
        <f t="shared" si="22"/>
        <v>0</v>
      </c>
      <c r="S206" s="161">
        <v>0</v>
      </c>
      <c r="T206" s="162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237</v>
      </c>
      <c r="AT206" s="163" t="s">
        <v>161</v>
      </c>
      <c r="AU206" s="163" t="s">
        <v>85</v>
      </c>
      <c r="AY206" s="18" t="s">
        <v>159</v>
      </c>
      <c r="BE206" s="164">
        <f t="shared" si="24"/>
        <v>0</v>
      </c>
      <c r="BF206" s="164">
        <f t="shared" si="25"/>
        <v>0</v>
      </c>
      <c r="BG206" s="164">
        <f t="shared" si="26"/>
        <v>0</v>
      </c>
      <c r="BH206" s="164">
        <f t="shared" si="27"/>
        <v>0</v>
      </c>
      <c r="BI206" s="164">
        <f t="shared" si="28"/>
        <v>0</v>
      </c>
      <c r="BJ206" s="18" t="s">
        <v>83</v>
      </c>
      <c r="BK206" s="164">
        <f t="shared" si="29"/>
        <v>0</v>
      </c>
      <c r="BL206" s="18" t="s">
        <v>237</v>
      </c>
      <c r="BM206" s="163" t="s">
        <v>938</v>
      </c>
    </row>
    <row r="207" spans="1:65" s="2" customFormat="1" ht="16.5" customHeight="1">
      <c r="A207" s="33"/>
      <c r="B207" s="150"/>
      <c r="C207" s="151" t="s">
        <v>398</v>
      </c>
      <c r="D207" s="151" t="s">
        <v>161</v>
      </c>
      <c r="E207" s="152" t="s">
        <v>3754</v>
      </c>
      <c r="F207" s="153" t="s">
        <v>3755</v>
      </c>
      <c r="G207" s="154" t="s">
        <v>190</v>
      </c>
      <c r="H207" s="155">
        <v>41</v>
      </c>
      <c r="I207" s="156"/>
      <c r="J207" s="157">
        <f t="shared" si="20"/>
        <v>0</v>
      </c>
      <c r="K207" s="158"/>
      <c r="L207" s="34"/>
      <c r="M207" s="159" t="s">
        <v>1</v>
      </c>
      <c r="N207" s="160" t="s">
        <v>41</v>
      </c>
      <c r="O207" s="59"/>
      <c r="P207" s="161">
        <f t="shared" si="21"/>
        <v>0</v>
      </c>
      <c r="Q207" s="161">
        <v>0</v>
      </c>
      <c r="R207" s="161">
        <f t="shared" si="22"/>
        <v>0</v>
      </c>
      <c r="S207" s="161">
        <v>0</v>
      </c>
      <c r="T207" s="162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237</v>
      </c>
      <c r="AT207" s="163" t="s">
        <v>161</v>
      </c>
      <c r="AU207" s="163" t="s">
        <v>85</v>
      </c>
      <c r="AY207" s="18" t="s">
        <v>159</v>
      </c>
      <c r="BE207" s="164">
        <f t="shared" si="24"/>
        <v>0</v>
      </c>
      <c r="BF207" s="164">
        <f t="shared" si="25"/>
        <v>0</v>
      </c>
      <c r="BG207" s="164">
        <f t="shared" si="26"/>
        <v>0</v>
      </c>
      <c r="BH207" s="164">
        <f t="shared" si="27"/>
        <v>0</v>
      </c>
      <c r="BI207" s="164">
        <f t="shared" si="28"/>
        <v>0</v>
      </c>
      <c r="BJ207" s="18" t="s">
        <v>83</v>
      </c>
      <c r="BK207" s="164">
        <f t="shared" si="29"/>
        <v>0</v>
      </c>
      <c r="BL207" s="18" t="s">
        <v>237</v>
      </c>
      <c r="BM207" s="163" t="s">
        <v>961</v>
      </c>
    </row>
    <row r="208" spans="1:65" s="2" customFormat="1" ht="16.5" customHeight="1">
      <c r="A208" s="33"/>
      <c r="B208" s="150"/>
      <c r="C208" s="151" t="s">
        <v>402</v>
      </c>
      <c r="D208" s="151" t="s">
        <v>161</v>
      </c>
      <c r="E208" s="152" t="s">
        <v>3756</v>
      </c>
      <c r="F208" s="153" t="s">
        <v>3757</v>
      </c>
      <c r="G208" s="154" t="s">
        <v>190</v>
      </c>
      <c r="H208" s="155">
        <v>109</v>
      </c>
      <c r="I208" s="156"/>
      <c r="J208" s="157">
        <f t="shared" si="20"/>
        <v>0</v>
      </c>
      <c r="K208" s="158"/>
      <c r="L208" s="34"/>
      <c r="M208" s="159" t="s">
        <v>1</v>
      </c>
      <c r="N208" s="160" t="s">
        <v>41</v>
      </c>
      <c r="O208" s="59"/>
      <c r="P208" s="161">
        <f t="shared" si="21"/>
        <v>0</v>
      </c>
      <c r="Q208" s="161">
        <v>0</v>
      </c>
      <c r="R208" s="161">
        <f t="shared" si="22"/>
        <v>0</v>
      </c>
      <c r="S208" s="161">
        <v>0</v>
      </c>
      <c r="T208" s="162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237</v>
      </c>
      <c r="AT208" s="163" t="s">
        <v>161</v>
      </c>
      <c r="AU208" s="163" t="s">
        <v>85</v>
      </c>
      <c r="AY208" s="18" t="s">
        <v>159</v>
      </c>
      <c r="BE208" s="164">
        <f t="shared" si="24"/>
        <v>0</v>
      </c>
      <c r="BF208" s="164">
        <f t="shared" si="25"/>
        <v>0</v>
      </c>
      <c r="BG208" s="164">
        <f t="shared" si="26"/>
        <v>0</v>
      </c>
      <c r="BH208" s="164">
        <f t="shared" si="27"/>
        <v>0</v>
      </c>
      <c r="BI208" s="164">
        <f t="shared" si="28"/>
        <v>0</v>
      </c>
      <c r="BJ208" s="18" t="s">
        <v>83</v>
      </c>
      <c r="BK208" s="164">
        <f t="shared" si="29"/>
        <v>0</v>
      </c>
      <c r="BL208" s="18" t="s">
        <v>237</v>
      </c>
      <c r="BM208" s="163" t="s">
        <v>976</v>
      </c>
    </row>
    <row r="209" spans="1:65" s="2" customFormat="1" ht="16.5" customHeight="1">
      <c r="A209" s="33"/>
      <c r="B209" s="150"/>
      <c r="C209" s="151" t="s">
        <v>407</v>
      </c>
      <c r="D209" s="151" t="s">
        <v>161</v>
      </c>
      <c r="E209" s="152" t="s">
        <v>3758</v>
      </c>
      <c r="F209" s="153" t="s">
        <v>3759</v>
      </c>
      <c r="G209" s="154" t="s">
        <v>190</v>
      </c>
      <c r="H209" s="155">
        <v>16</v>
      </c>
      <c r="I209" s="156"/>
      <c r="J209" s="157">
        <f t="shared" si="20"/>
        <v>0</v>
      </c>
      <c r="K209" s="158"/>
      <c r="L209" s="34"/>
      <c r="M209" s="159" t="s">
        <v>1</v>
      </c>
      <c r="N209" s="160" t="s">
        <v>41</v>
      </c>
      <c r="O209" s="59"/>
      <c r="P209" s="161">
        <f t="shared" si="21"/>
        <v>0</v>
      </c>
      <c r="Q209" s="161">
        <v>0</v>
      </c>
      <c r="R209" s="161">
        <f t="shared" si="22"/>
        <v>0</v>
      </c>
      <c r="S209" s="161">
        <v>0</v>
      </c>
      <c r="T209" s="162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237</v>
      </c>
      <c r="AT209" s="163" t="s">
        <v>161</v>
      </c>
      <c r="AU209" s="163" t="s">
        <v>85</v>
      </c>
      <c r="AY209" s="18" t="s">
        <v>159</v>
      </c>
      <c r="BE209" s="164">
        <f t="shared" si="24"/>
        <v>0</v>
      </c>
      <c r="BF209" s="164">
        <f t="shared" si="25"/>
        <v>0</v>
      </c>
      <c r="BG209" s="164">
        <f t="shared" si="26"/>
        <v>0</v>
      </c>
      <c r="BH209" s="164">
        <f t="shared" si="27"/>
        <v>0</v>
      </c>
      <c r="BI209" s="164">
        <f t="shared" si="28"/>
        <v>0</v>
      </c>
      <c r="BJ209" s="18" t="s">
        <v>83</v>
      </c>
      <c r="BK209" s="164">
        <f t="shared" si="29"/>
        <v>0</v>
      </c>
      <c r="BL209" s="18" t="s">
        <v>237</v>
      </c>
      <c r="BM209" s="163" t="s">
        <v>995</v>
      </c>
    </row>
    <row r="210" spans="1:65" s="2" customFormat="1" ht="16.5" customHeight="1">
      <c r="A210" s="33"/>
      <c r="B210" s="150"/>
      <c r="C210" s="151" t="s">
        <v>415</v>
      </c>
      <c r="D210" s="151" t="s">
        <v>161</v>
      </c>
      <c r="E210" s="152" t="s">
        <v>3760</v>
      </c>
      <c r="F210" s="153" t="s">
        <v>3761</v>
      </c>
      <c r="G210" s="154" t="s">
        <v>190</v>
      </c>
      <c r="H210" s="155">
        <v>19</v>
      </c>
      <c r="I210" s="156"/>
      <c r="J210" s="157">
        <f t="shared" si="20"/>
        <v>0</v>
      </c>
      <c r="K210" s="158"/>
      <c r="L210" s="34"/>
      <c r="M210" s="159" t="s">
        <v>1</v>
      </c>
      <c r="N210" s="160" t="s">
        <v>41</v>
      </c>
      <c r="O210" s="59"/>
      <c r="P210" s="161">
        <f t="shared" si="21"/>
        <v>0</v>
      </c>
      <c r="Q210" s="161">
        <v>0</v>
      </c>
      <c r="R210" s="161">
        <f t="shared" si="22"/>
        <v>0</v>
      </c>
      <c r="S210" s="161">
        <v>0</v>
      </c>
      <c r="T210" s="162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237</v>
      </c>
      <c r="AT210" s="163" t="s">
        <v>161</v>
      </c>
      <c r="AU210" s="163" t="s">
        <v>85</v>
      </c>
      <c r="AY210" s="18" t="s">
        <v>159</v>
      </c>
      <c r="BE210" s="164">
        <f t="shared" si="24"/>
        <v>0</v>
      </c>
      <c r="BF210" s="164">
        <f t="shared" si="25"/>
        <v>0</v>
      </c>
      <c r="BG210" s="164">
        <f t="shared" si="26"/>
        <v>0</v>
      </c>
      <c r="BH210" s="164">
        <f t="shared" si="27"/>
        <v>0</v>
      </c>
      <c r="BI210" s="164">
        <f t="shared" si="28"/>
        <v>0</v>
      </c>
      <c r="BJ210" s="18" t="s">
        <v>83</v>
      </c>
      <c r="BK210" s="164">
        <f t="shared" si="29"/>
        <v>0</v>
      </c>
      <c r="BL210" s="18" t="s">
        <v>237</v>
      </c>
      <c r="BM210" s="163" t="s">
        <v>1004</v>
      </c>
    </row>
    <row r="211" spans="1:65" s="2" customFormat="1" ht="16.5" customHeight="1">
      <c r="A211" s="33"/>
      <c r="B211" s="150"/>
      <c r="C211" s="151" t="s">
        <v>419</v>
      </c>
      <c r="D211" s="151" t="s">
        <v>161</v>
      </c>
      <c r="E211" s="152" t="s">
        <v>3762</v>
      </c>
      <c r="F211" s="153" t="s">
        <v>3763</v>
      </c>
      <c r="G211" s="154" t="s">
        <v>190</v>
      </c>
      <c r="H211" s="155">
        <v>102</v>
      </c>
      <c r="I211" s="156"/>
      <c r="J211" s="157">
        <f t="shared" si="20"/>
        <v>0</v>
      </c>
      <c r="K211" s="158"/>
      <c r="L211" s="34"/>
      <c r="M211" s="159" t="s">
        <v>1</v>
      </c>
      <c r="N211" s="160" t="s">
        <v>41</v>
      </c>
      <c r="O211" s="59"/>
      <c r="P211" s="161">
        <f t="shared" si="21"/>
        <v>0</v>
      </c>
      <c r="Q211" s="161">
        <v>0</v>
      </c>
      <c r="R211" s="161">
        <f t="shared" si="22"/>
        <v>0</v>
      </c>
      <c r="S211" s="161">
        <v>0</v>
      </c>
      <c r="T211" s="162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237</v>
      </c>
      <c r="AT211" s="163" t="s">
        <v>161</v>
      </c>
      <c r="AU211" s="163" t="s">
        <v>85</v>
      </c>
      <c r="AY211" s="18" t="s">
        <v>159</v>
      </c>
      <c r="BE211" s="164">
        <f t="shared" si="24"/>
        <v>0</v>
      </c>
      <c r="BF211" s="164">
        <f t="shared" si="25"/>
        <v>0</v>
      </c>
      <c r="BG211" s="164">
        <f t="shared" si="26"/>
        <v>0</v>
      </c>
      <c r="BH211" s="164">
        <f t="shared" si="27"/>
        <v>0</v>
      </c>
      <c r="BI211" s="164">
        <f t="shared" si="28"/>
        <v>0</v>
      </c>
      <c r="BJ211" s="18" t="s">
        <v>83</v>
      </c>
      <c r="BK211" s="164">
        <f t="shared" si="29"/>
        <v>0</v>
      </c>
      <c r="BL211" s="18" t="s">
        <v>237</v>
      </c>
      <c r="BM211" s="163" t="s">
        <v>1013</v>
      </c>
    </row>
    <row r="212" spans="1:65" s="2" customFormat="1" ht="16.5" customHeight="1">
      <c r="A212" s="33"/>
      <c r="B212" s="150"/>
      <c r="C212" s="151" t="s">
        <v>421</v>
      </c>
      <c r="D212" s="151" t="s">
        <v>161</v>
      </c>
      <c r="E212" s="152" t="s">
        <v>3764</v>
      </c>
      <c r="F212" s="153" t="s">
        <v>3765</v>
      </c>
      <c r="G212" s="154" t="s">
        <v>190</v>
      </c>
      <c r="H212" s="155">
        <v>24</v>
      </c>
      <c r="I212" s="156"/>
      <c r="J212" s="157">
        <f t="shared" si="20"/>
        <v>0</v>
      </c>
      <c r="K212" s="158"/>
      <c r="L212" s="34"/>
      <c r="M212" s="159" t="s">
        <v>1</v>
      </c>
      <c r="N212" s="160" t="s">
        <v>41</v>
      </c>
      <c r="O212" s="59"/>
      <c r="P212" s="161">
        <f t="shared" si="21"/>
        <v>0</v>
      </c>
      <c r="Q212" s="161">
        <v>0</v>
      </c>
      <c r="R212" s="161">
        <f t="shared" si="22"/>
        <v>0</v>
      </c>
      <c r="S212" s="161">
        <v>0</v>
      </c>
      <c r="T212" s="162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237</v>
      </c>
      <c r="AT212" s="163" t="s">
        <v>161</v>
      </c>
      <c r="AU212" s="163" t="s">
        <v>85</v>
      </c>
      <c r="AY212" s="18" t="s">
        <v>159</v>
      </c>
      <c r="BE212" s="164">
        <f t="shared" si="24"/>
        <v>0</v>
      </c>
      <c r="BF212" s="164">
        <f t="shared" si="25"/>
        <v>0</v>
      </c>
      <c r="BG212" s="164">
        <f t="shared" si="26"/>
        <v>0</v>
      </c>
      <c r="BH212" s="164">
        <f t="shared" si="27"/>
        <v>0</v>
      </c>
      <c r="BI212" s="164">
        <f t="shared" si="28"/>
        <v>0</v>
      </c>
      <c r="BJ212" s="18" t="s">
        <v>83</v>
      </c>
      <c r="BK212" s="164">
        <f t="shared" si="29"/>
        <v>0</v>
      </c>
      <c r="BL212" s="18" t="s">
        <v>237</v>
      </c>
      <c r="BM212" s="163" t="s">
        <v>1032</v>
      </c>
    </row>
    <row r="213" spans="1:65" s="2" customFormat="1" ht="16.5" customHeight="1">
      <c r="A213" s="33"/>
      <c r="B213" s="150"/>
      <c r="C213" s="151" t="s">
        <v>425</v>
      </c>
      <c r="D213" s="151" t="s">
        <v>161</v>
      </c>
      <c r="E213" s="152" t="s">
        <v>3766</v>
      </c>
      <c r="F213" s="153" t="s">
        <v>3767</v>
      </c>
      <c r="G213" s="154" t="s">
        <v>190</v>
      </c>
      <c r="H213" s="155">
        <v>19</v>
      </c>
      <c r="I213" s="156"/>
      <c r="J213" s="157">
        <f t="shared" si="20"/>
        <v>0</v>
      </c>
      <c r="K213" s="158"/>
      <c r="L213" s="34"/>
      <c r="M213" s="159" t="s">
        <v>1</v>
      </c>
      <c r="N213" s="160" t="s">
        <v>41</v>
      </c>
      <c r="O213" s="59"/>
      <c r="P213" s="161">
        <f t="shared" si="21"/>
        <v>0</v>
      </c>
      <c r="Q213" s="161">
        <v>0</v>
      </c>
      <c r="R213" s="161">
        <f t="shared" si="22"/>
        <v>0</v>
      </c>
      <c r="S213" s="161">
        <v>0</v>
      </c>
      <c r="T213" s="162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237</v>
      </c>
      <c r="AT213" s="163" t="s">
        <v>161</v>
      </c>
      <c r="AU213" s="163" t="s">
        <v>85</v>
      </c>
      <c r="AY213" s="18" t="s">
        <v>159</v>
      </c>
      <c r="BE213" s="164">
        <f t="shared" si="24"/>
        <v>0</v>
      </c>
      <c r="BF213" s="164">
        <f t="shared" si="25"/>
        <v>0</v>
      </c>
      <c r="BG213" s="164">
        <f t="shared" si="26"/>
        <v>0</v>
      </c>
      <c r="BH213" s="164">
        <f t="shared" si="27"/>
        <v>0</v>
      </c>
      <c r="BI213" s="164">
        <f t="shared" si="28"/>
        <v>0</v>
      </c>
      <c r="BJ213" s="18" t="s">
        <v>83</v>
      </c>
      <c r="BK213" s="164">
        <f t="shared" si="29"/>
        <v>0</v>
      </c>
      <c r="BL213" s="18" t="s">
        <v>237</v>
      </c>
      <c r="BM213" s="163" t="s">
        <v>1047</v>
      </c>
    </row>
    <row r="214" spans="1:65" s="2" customFormat="1" ht="16.5" customHeight="1">
      <c r="A214" s="33"/>
      <c r="B214" s="150"/>
      <c r="C214" s="151" t="s">
        <v>430</v>
      </c>
      <c r="D214" s="151" t="s">
        <v>161</v>
      </c>
      <c r="E214" s="152" t="s">
        <v>3768</v>
      </c>
      <c r="F214" s="153" t="s">
        <v>3769</v>
      </c>
      <c r="G214" s="154" t="s">
        <v>325</v>
      </c>
      <c r="H214" s="155">
        <v>30</v>
      </c>
      <c r="I214" s="156"/>
      <c r="J214" s="157">
        <f t="shared" si="20"/>
        <v>0</v>
      </c>
      <c r="K214" s="158"/>
      <c r="L214" s="34"/>
      <c r="M214" s="159" t="s">
        <v>1</v>
      </c>
      <c r="N214" s="160" t="s">
        <v>41</v>
      </c>
      <c r="O214" s="59"/>
      <c r="P214" s="161">
        <f t="shared" si="21"/>
        <v>0</v>
      </c>
      <c r="Q214" s="161">
        <v>0</v>
      </c>
      <c r="R214" s="161">
        <f t="shared" si="22"/>
        <v>0</v>
      </c>
      <c r="S214" s="161">
        <v>0</v>
      </c>
      <c r="T214" s="162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237</v>
      </c>
      <c r="AT214" s="163" t="s">
        <v>161</v>
      </c>
      <c r="AU214" s="163" t="s">
        <v>85</v>
      </c>
      <c r="AY214" s="18" t="s">
        <v>159</v>
      </c>
      <c r="BE214" s="164">
        <f t="shared" si="24"/>
        <v>0</v>
      </c>
      <c r="BF214" s="164">
        <f t="shared" si="25"/>
        <v>0</v>
      </c>
      <c r="BG214" s="164">
        <f t="shared" si="26"/>
        <v>0</v>
      </c>
      <c r="BH214" s="164">
        <f t="shared" si="27"/>
        <v>0</v>
      </c>
      <c r="BI214" s="164">
        <f t="shared" si="28"/>
        <v>0</v>
      </c>
      <c r="BJ214" s="18" t="s">
        <v>83</v>
      </c>
      <c r="BK214" s="164">
        <f t="shared" si="29"/>
        <v>0</v>
      </c>
      <c r="BL214" s="18" t="s">
        <v>237</v>
      </c>
      <c r="BM214" s="163" t="s">
        <v>1058</v>
      </c>
    </row>
    <row r="215" spans="1:65" s="2" customFormat="1" ht="16.5" customHeight="1">
      <c r="A215" s="33"/>
      <c r="B215" s="150"/>
      <c r="C215" s="151" t="s">
        <v>434</v>
      </c>
      <c r="D215" s="151" t="s">
        <v>161</v>
      </c>
      <c r="E215" s="152" t="s">
        <v>3770</v>
      </c>
      <c r="F215" s="153" t="s">
        <v>3771</v>
      </c>
      <c r="G215" s="154" t="s">
        <v>325</v>
      </c>
      <c r="H215" s="155">
        <v>56</v>
      </c>
      <c r="I215" s="156"/>
      <c r="J215" s="157">
        <f t="shared" si="20"/>
        <v>0</v>
      </c>
      <c r="K215" s="158"/>
      <c r="L215" s="34"/>
      <c r="M215" s="159" t="s">
        <v>1</v>
      </c>
      <c r="N215" s="160" t="s">
        <v>41</v>
      </c>
      <c r="O215" s="59"/>
      <c r="P215" s="161">
        <f t="shared" si="21"/>
        <v>0</v>
      </c>
      <c r="Q215" s="161">
        <v>0</v>
      </c>
      <c r="R215" s="161">
        <f t="shared" si="22"/>
        <v>0</v>
      </c>
      <c r="S215" s="161">
        <v>0</v>
      </c>
      <c r="T215" s="162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237</v>
      </c>
      <c r="AT215" s="163" t="s">
        <v>161</v>
      </c>
      <c r="AU215" s="163" t="s">
        <v>85</v>
      </c>
      <c r="AY215" s="18" t="s">
        <v>159</v>
      </c>
      <c r="BE215" s="164">
        <f t="shared" si="24"/>
        <v>0</v>
      </c>
      <c r="BF215" s="164">
        <f t="shared" si="25"/>
        <v>0</v>
      </c>
      <c r="BG215" s="164">
        <f t="shared" si="26"/>
        <v>0</v>
      </c>
      <c r="BH215" s="164">
        <f t="shared" si="27"/>
        <v>0</v>
      </c>
      <c r="BI215" s="164">
        <f t="shared" si="28"/>
        <v>0</v>
      </c>
      <c r="BJ215" s="18" t="s">
        <v>83</v>
      </c>
      <c r="BK215" s="164">
        <f t="shared" si="29"/>
        <v>0</v>
      </c>
      <c r="BL215" s="18" t="s">
        <v>237</v>
      </c>
      <c r="BM215" s="163" t="s">
        <v>1068</v>
      </c>
    </row>
    <row r="216" spans="1:65" s="2" customFormat="1" ht="21.75" customHeight="1">
      <c r="A216" s="33"/>
      <c r="B216" s="150"/>
      <c r="C216" s="151" t="s">
        <v>436</v>
      </c>
      <c r="D216" s="151" t="s">
        <v>161</v>
      </c>
      <c r="E216" s="152" t="s">
        <v>3772</v>
      </c>
      <c r="F216" s="153" t="s">
        <v>3773</v>
      </c>
      <c r="G216" s="154" t="s">
        <v>325</v>
      </c>
      <c r="H216" s="155">
        <v>46</v>
      </c>
      <c r="I216" s="156"/>
      <c r="J216" s="157">
        <f t="shared" si="20"/>
        <v>0</v>
      </c>
      <c r="K216" s="158"/>
      <c r="L216" s="34"/>
      <c r="M216" s="159" t="s">
        <v>1</v>
      </c>
      <c r="N216" s="160" t="s">
        <v>41</v>
      </c>
      <c r="O216" s="59"/>
      <c r="P216" s="161">
        <f t="shared" si="21"/>
        <v>0</v>
      </c>
      <c r="Q216" s="161">
        <v>0</v>
      </c>
      <c r="R216" s="161">
        <f t="shared" si="22"/>
        <v>0</v>
      </c>
      <c r="S216" s="161">
        <v>0</v>
      </c>
      <c r="T216" s="162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237</v>
      </c>
      <c r="AT216" s="163" t="s">
        <v>161</v>
      </c>
      <c r="AU216" s="163" t="s">
        <v>85</v>
      </c>
      <c r="AY216" s="18" t="s">
        <v>159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18" t="s">
        <v>83</v>
      </c>
      <c r="BK216" s="164">
        <f t="shared" si="29"/>
        <v>0</v>
      </c>
      <c r="BL216" s="18" t="s">
        <v>237</v>
      </c>
      <c r="BM216" s="163" t="s">
        <v>1079</v>
      </c>
    </row>
    <row r="217" spans="1:65" s="2" customFormat="1" ht="49.15" customHeight="1">
      <c r="A217" s="33"/>
      <c r="B217" s="150"/>
      <c r="C217" s="151" t="s">
        <v>441</v>
      </c>
      <c r="D217" s="151" t="s">
        <v>161</v>
      </c>
      <c r="E217" s="152" t="s">
        <v>3774</v>
      </c>
      <c r="F217" s="153" t="s">
        <v>3775</v>
      </c>
      <c r="G217" s="154" t="s">
        <v>325</v>
      </c>
      <c r="H217" s="155">
        <v>25</v>
      </c>
      <c r="I217" s="156"/>
      <c r="J217" s="157">
        <f t="shared" si="20"/>
        <v>0</v>
      </c>
      <c r="K217" s="158"/>
      <c r="L217" s="34"/>
      <c r="M217" s="159" t="s">
        <v>1</v>
      </c>
      <c r="N217" s="160" t="s">
        <v>41</v>
      </c>
      <c r="O217" s="59"/>
      <c r="P217" s="161">
        <f t="shared" si="21"/>
        <v>0</v>
      </c>
      <c r="Q217" s="161">
        <v>0</v>
      </c>
      <c r="R217" s="161">
        <f t="shared" si="22"/>
        <v>0</v>
      </c>
      <c r="S217" s="161">
        <v>0</v>
      </c>
      <c r="T217" s="162">
        <f t="shared" si="2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237</v>
      </c>
      <c r="AT217" s="163" t="s">
        <v>161</v>
      </c>
      <c r="AU217" s="163" t="s">
        <v>85</v>
      </c>
      <c r="AY217" s="18" t="s">
        <v>159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18" t="s">
        <v>83</v>
      </c>
      <c r="BK217" s="164">
        <f t="shared" si="29"/>
        <v>0</v>
      </c>
      <c r="BL217" s="18" t="s">
        <v>237</v>
      </c>
      <c r="BM217" s="163" t="s">
        <v>1089</v>
      </c>
    </row>
    <row r="218" spans="1:65" s="2" customFormat="1" ht="16.5" customHeight="1">
      <c r="A218" s="33"/>
      <c r="B218" s="150"/>
      <c r="C218" s="191" t="s">
        <v>443</v>
      </c>
      <c r="D218" s="191" t="s">
        <v>581</v>
      </c>
      <c r="E218" s="192" t="s">
        <v>3776</v>
      </c>
      <c r="F218" s="193" t="s">
        <v>3777</v>
      </c>
      <c r="G218" s="194" t="s">
        <v>325</v>
      </c>
      <c r="H218" s="195">
        <v>6</v>
      </c>
      <c r="I218" s="196"/>
      <c r="J218" s="197">
        <f t="shared" si="20"/>
        <v>0</v>
      </c>
      <c r="K218" s="198"/>
      <c r="L218" s="199"/>
      <c r="M218" s="200" t="s">
        <v>1</v>
      </c>
      <c r="N218" s="201" t="s">
        <v>41</v>
      </c>
      <c r="O218" s="59"/>
      <c r="P218" s="161">
        <f t="shared" si="21"/>
        <v>0</v>
      </c>
      <c r="Q218" s="161">
        <v>0</v>
      </c>
      <c r="R218" s="161">
        <f t="shared" si="22"/>
        <v>0</v>
      </c>
      <c r="S218" s="161">
        <v>0</v>
      </c>
      <c r="T218" s="162">
        <f t="shared" si="2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327</v>
      </c>
      <c r="AT218" s="163" t="s">
        <v>581</v>
      </c>
      <c r="AU218" s="163" t="s">
        <v>85</v>
      </c>
      <c r="AY218" s="18" t="s">
        <v>159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18" t="s">
        <v>83</v>
      </c>
      <c r="BK218" s="164">
        <f t="shared" si="29"/>
        <v>0</v>
      </c>
      <c r="BL218" s="18" t="s">
        <v>237</v>
      </c>
      <c r="BM218" s="163" t="s">
        <v>1099</v>
      </c>
    </row>
    <row r="219" spans="1:65" s="2" customFormat="1" ht="16.5" customHeight="1">
      <c r="A219" s="33"/>
      <c r="B219" s="150"/>
      <c r="C219" s="191" t="s">
        <v>449</v>
      </c>
      <c r="D219" s="191" t="s">
        <v>581</v>
      </c>
      <c r="E219" s="192" t="s">
        <v>3778</v>
      </c>
      <c r="F219" s="193" t="s">
        <v>3779</v>
      </c>
      <c r="G219" s="194" t="s">
        <v>325</v>
      </c>
      <c r="H219" s="195">
        <v>3</v>
      </c>
      <c r="I219" s="196"/>
      <c r="J219" s="197">
        <f t="shared" si="20"/>
        <v>0</v>
      </c>
      <c r="K219" s="198"/>
      <c r="L219" s="199"/>
      <c r="M219" s="200" t="s">
        <v>1</v>
      </c>
      <c r="N219" s="201" t="s">
        <v>41</v>
      </c>
      <c r="O219" s="59"/>
      <c r="P219" s="161">
        <f t="shared" si="21"/>
        <v>0</v>
      </c>
      <c r="Q219" s="161">
        <v>0</v>
      </c>
      <c r="R219" s="161">
        <f t="shared" si="22"/>
        <v>0</v>
      </c>
      <c r="S219" s="161">
        <v>0</v>
      </c>
      <c r="T219" s="162">
        <f t="shared" si="2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327</v>
      </c>
      <c r="AT219" s="163" t="s">
        <v>581</v>
      </c>
      <c r="AU219" s="163" t="s">
        <v>85</v>
      </c>
      <c r="AY219" s="18" t="s">
        <v>159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18" t="s">
        <v>83</v>
      </c>
      <c r="BK219" s="164">
        <f t="shared" si="29"/>
        <v>0</v>
      </c>
      <c r="BL219" s="18" t="s">
        <v>237</v>
      </c>
      <c r="BM219" s="163" t="s">
        <v>1108</v>
      </c>
    </row>
    <row r="220" spans="1:65" s="2" customFormat="1" ht="16.5" customHeight="1">
      <c r="A220" s="33"/>
      <c r="B220" s="150"/>
      <c r="C220" s="191" t="s">
        <v>455</v>
      </c>
      <c r="D220" s="191" t="s">
        <v>581</v>
      </c>
      <c r="E220" s="192" t="s">
        <v>3780</v>
      </c>
      <c r="F220" s="193" t="s">
        <v>3781</v>
      </c>
      <c r="G220" s="194" t="s">
        <v>325</v>
      </c>
      <c r="H220" s="195">
        <v>5</v>
      </c>
      <c r="I220" s="196"/>
      <c r="J220" s="197">
        <f t="shared" si="20"/>
        <v>0</v>
      </c>
      <c r="K220" s="198"/>
      <c r="L220" s="199"/>
      <c r="M220" s="200" t="s">
        <v>1</v>
      </c>
      <c r="N220" s="201" t="s">
        <v>41</v>
      </c>
      <c r="O220" s="59"/>
      <c r="P220" s="161">
        <f t="shared" si="21"/>
        <v>0</v>
      </c>
      <c r="Q220" s="161">
        <v>0</v>
      </c>
      <c r="R220" s="161">
        <f t="shared" si="22"/>
        <v>0</v>
      </c>
      <c r="S220" s="161">
        <v>0</v>
      </c>
      <c r="T220" s="162">
        <f t="shared" si="2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327</v>
      </c>
      <c r="AT220" s="163" t="s">
        <v>581</v>
      </c>
      <c r="AU220" s="163" t="s">
        <v>85</v>
      </c>
      <c r="AY220" s="18" t="s">
        <v>159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18" t="s">
        <v>83</v>
      </c>
      <c r="BK220" s="164">
        <f t="shared" si="29"/>
        <v>0</v>
      </c>
      <c r="BL220" s="18" t="s">
        <v>237</v>
      </c>
      <c r="BM220" s="163" t="s">
        <v>1118</v>
      </c>
    </row>
    <row r="221" spans="1:65" s="2" customFormat="1" ht="16.5" customHeight="1">
      <c r="A221" s="33"/>
      <c r="B221" s="150"/>
      <c r="C221" s="191" t="s">
        <v>462</v>
      </c>
      <c r="D221" s="191" t="s">
        <v>581</v>
      </c>
      <c r="E221" s="192" t="s">
        <v>3782</v>
      </c>
      <c r="F221" s="193" t="s">
        <v>3783</v>
      </c>
      <c r="G221" s="194" t="s">
        <v>325</v>
      </c>
      <c r="H221" s="195">
        <v>2</v>
      </c>
      <c r="I221" s="196"/>
      <c r="J221" s="197">
        <f t="shared" si="20"/>
        <v>0</v>
      </c>
      <c r="K221" s="198"/>
      <c r="L221" s="199"/>
      <c r="M221" s="200" t="s">
        <v>1</v>
      </c>
      <c r="N221" s="201" t="s">
        <v>41</v>
      </c>
      <c r="O221" s="59"/>
      <c r="P221" s="161">
        <f t="shared" si="21"/>
        <v>0</v>
      </c>
      <c r="Q221" s="161">
        <v>0</v>
      </c>
      <c r="R221" s="161">
        <f t="shared" si="22"/>
        <v>0</v>
      </c>
      <c r="S221" s="161">
        <v>0</v>
      </c>
      <c r="T221" s="162">
        <f t="shared" si="2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327</v>
      </c>
      <c r="AT221" s="163" t="s">
        <v>581</v>
      </c>
      <c r="AU221" s="163" t="s">
        <v>85</v>
      </c>
      <c r="AY221" s="18" t="s">
        <v>159</v>
      </c>
      <c r="BE221" s="164">
        <f t="shared" si="24"/>
        <v>0</v>
      </c>
      <c r="BF221" s="164">
        <f t="shared" si="25"/>
        <v>0</v>
      </c>
      <c r="BG221" s="164">
        <f t="shared" si="26"/>
        <v>0</v>
      </c>
      <c r="BH221" s="164">
        <f t="shared" si="27"/>
        <v>0</v>
      </c>
      <c r="BI221" s="164">
        <f t="shared" si="28"/>
        <v>0</v>
      </c>
      <c r="BJ221" s="18" t="s">
        <v>83</v>
      </c>
      <c r="BK221" s="164">
        <f t="shared" si="29"/>
        <v>0</v>
      </c>
      <c r="BL221" s="18" t="s">
        <v>237</v>
      </c>
      <c r="BM221" s="163" t="s">
        <v>1126</v>
      </c>
    </row>
    <row r="222" spans="1:65" s="2" customFormat="1" ht="16.5" customHeight="1">
      <c r="A222" s="33"/>
      <c r="B222" s="150"/>
      <c r="C222" s="191" t="s">
        <v>469</v>
      </c>
      <c r="D222" s="191" t="s">
        <v>581</v>
      </c>
      <c r="E222" s="192" t="s">
        <v>3784</v>
      </c>
      <c r="F222" s="193" t="s">
        <v>3785</v>
      </c>
      <c r="G222" s="194" t="s">
        <v>325</v>
      </c>
      <c r="H222" s="195">
        <v>3</v>
      </c>
      <c r="I222" s="196"/>
      <c r="J222" s="197">
        <f t="shared" si="20"/>
        <v>0</v>
      </c>
      <c r="K222" s="198"/>
      <c r="L222" s="199"/>
      <c r="M222" s="200" t="s">
        <v>1</v>
      </c>
      <c r="N222" s="201" t="s">
        <v>41</v>
      </c>
      <c r="O222" s="59"/>
      <c r="P222" s="161">
        <f t="shared" si="21"/>
        <v>0</v>
      </c>
      <c r="Q222" s="161">
        <v>0</v>
      </c>
      <c r="R222" s="161">
        <f t="shared" si="22"/>
        <v>0</v>
      </c>
      <c r="S222" s="161">
        <v>0</v>
      </c>
      <c r="T222" s="162">
        <f t="shared" si="2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327</v>
      </c>
      <c r="AT222" s="163" t="s">
        <v>581</v>
      </c>
      <c r="AU222" s="163" t="s">
        <v>85</v>
      </c>
      <c r="AY222" s="18" t="s">
        <v>159</v>
      </c>
      <c r="BE222" s="164">
        <f t="shared" si="24"/>
        <v>0</v>
      </c>
      <c r="BF222" s="164">
        <f t="shared" si="25"/>
        <v>0</v>
      </c>
      <c r="BG222" s="164">
        <f t="shared" si="26"/>
        <v>0</v>
      </c>
      <c r="BH222" s="164">
        <f t="shared" si="27"/>
        <v>0</v>
      </c>
      <c r="BI222" s="164">
        <f t="shared" si="28"/>
        <v>0</v>
      </c>
      <c r="BJ222" s="18" t="s">
        <v>83</v>
      </c>
      <c r="BK222" s="164">
        <f t="shared" si="29"/>
        <v>0</v>
      </c>
      <c r="BL222" s="18" t="s">
        <v>237</v>
      </c>
      <c r="BM222" s="163" t="s">
        <v>1142</v>
      </c>
    </row>
    <row r="223" spans="1:65" s="2" customFormat="1" ht="16.5" customHeight="1">
      <c r="A223" s="33"/>
      <c r="B223" s="150"/>
      <c r="C223" s="191" t="s">
        <v>475</v>
      </c>
      <c r="D223" s="191" t="s">
        <v>581</v>
      </c>
      <c r="E223" s="192" t="s">
        <v>3786</v>
      </c>
      <c r="F223" s="193" t="s">
        <v>3787</v>
      </c>
      <c r="G223" s="194" t="s">
        <v>325</v>
      </c>
      <c r="H223" s="195">
        <v>1</v>
      </c>
      <c r="I223" s="196"/>
      <c r="J223" s="197">
        <f t="shared" si="20"/>
        <v>0</v>
      </c>
      <c r="K223" s="198"/>
      <c r="L223" s="199"/>
      <c r="M223" s="200" t="s">
        <v>1</v>
      </c>
      <c r="N223" s="201" t="s">
        <v>41</v>
      </c>
      <c r="O223" s="59"/>
      <c r="P223" s="161">
        <f t="shared" si="21"/>
        <v>0</v>
      </c>
      <c r="Q223" s="161">
        <v>0</v>
      </c>
      <c r="R223" s="161">
        <f t="shared" si="22"/>
        <v>0</v>
      </c>
      <c r="S223" s="161">
        <v>0</v>
      </c>
      <c r="T223" s="162">
        <f t="shared" si="2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327</v>
      </c>
      <c r="AT223" s="163" t="s">
        <v>581</v>
      </c>
      <c r="AU223" s="163" t="s">
        <v>85</v>
      </c>
      <c r="AY223" s="18" t="s">
        <v>159</v>
      </c>
      <c r="BE223" s="164">
        <f t="shared" si="24"/>
        <v>0</v>
      </c>
      <c r="BF223" s="164">
        <f t="shared" si="25"/>
        <v>0</v>
      </c>
      <c r="BG223" s="164">
        <f t="shared" si="26"/>
        <v>0</v>
      </c>
      <c r="BH223" s="164">
        <f t="shared" si="27"/>
        <v>0</v>
      </c>
      <c r="BI223" s="164">
        <f t="shared" si="28"/>
        <v>0</v>
      </c>
      <c r="BJ223" s="18" t="s">
        <v>83</v>
      </c>
      <c r="BK223" s="164">
        <f t="shared" si="29"/>
        <v>0</v>
      </c>
      <c r="BL223" s="18" t="s">
        <v>237</v>
      </c>
      <c r="BM223" s="163" t="s">
        <v>1154</v>
      </c>
    </row>
    <row r="224" spans="1:65" s="2" customFormat="1" ht="16.5" customHeight="1">
      <c r="A224" s="33"/>
      <c r="B224" s="150"/>
      <c r="C224" s="191" t="s">
        <v>482</v>
      </c>
      <c r="D224" s="191" t="s">
        <v>581</v>
      </c>
      <c r="E224" s="192" t="s">
        <v>3788</v>
      </c>
      <c r="F224" s="193" t="s">
        <v>3789</v>
      </c>
      <c r="G224" s="194" t="s">
        <v>325</v>
      </c>
      <c r="H224" s="195">
        <v>3</v>
      </c>
      <c r="I224" s="196"/>
      <c r="J224" s="197">
        <f t="shared" si="20"/>
        <v>0</v>
      </c>
      <c r="K224" s="198"/>
      <c r="L224" s="199"/>
      <c r="M224" s="200" t="s">
        <v>1</v>
      </c>
      <c r="N224" s="201" t="s">
        <v>41</v>
      </c>
      <c r="O224" s="59"/>
      <c r="P224" s="161">
        <f t="shared" si="21"/>
        <v>0</v>
      </c>
      <c r="Q224" s="161">
        <v>0</v>
      </c>
      <c r="R224" s="161">
        <f t="shared" si="22"/>
        <v>0</v>
      </c>
      <c r="S224" s="161">
        <v>0</v>
      </c>
      <c r="T224" s="162">
        <f t="shared" si="2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327</v>
      </c>
      <c r="AT224" s="163" t="s">
        <v>581</v>
      </c>
      <c r="AU224" s="163" t="s">
        <v>85</v>
      </c>
      <c r="AY224" s="18" t="s">
        <v>159</v>
      </c>
      <c r="BE224" s="164">
        <f t="shared" si="24"/>
        <v>0</v>
      </c>
      <c r="BF224" s="164">
        <f t="shared" si="25"/>
        <v>0</v>
      </c>
      <c r="BG224" s="164">
        <f t="shared" si="26"/>
        <v>0</v>
      </c>
      <c r="BH224" s="164">
        <f t="shared" si="27"/>
        <v>0</v>
      </c>
      <c r="BI224" s="164">
        <f t="shared" si="28"/>
        <v>0</v>
      </c>
      <c r="BJ224" s="18" t="s">
        <v>83</v>
      </c>
      <c r="BK224" s="164">
        <f t="shared" si="29"/>
        <v>0</v>
      </c>
      <c r="BL224" s="18" t="s">
        <v>237</v>
      </c>
      <c r="BM224" s="163" t="s">
        <v>1218</v>
      </c>
    </row>
    <row r="225" spans="1:65" s="2" customFormat="1" ht="16.5" customHeight="1">
      <c r="A225" s="33"/>
      <c r="B225" s="150"/>
      <c r="C225" s="191" t="s">
        <v>488</v>
      </c>
      <c r="D225" s="191" t="s">
        <v>581</v>
      </c>
      <c r="E225" s="192" t="s">
        <v>3790</v>
      </c>
      <c r="F225" s="193" t="s">
        <v>3791</v>
      </c>
      <c r="G225" s="194" t="s">
        <v>325</v>
      </c>
      <c r="H225" s="195">
        <v>2</v>
      </c>
      <c r="I225" s="196"/>
      <c r="J225" s="197">
        <f t="shared" si="20"/>
        <v>0</v>
      </c>
      <c r="K225" s="198"/>
      <c r="L225" s="199"/>
      <c r="M225" s="200" t="s">
        <v>1</v>
      </c>
      <c r="N225" s="201" t="s">
        <v>41</v>
      </c>
      <c r="O225" s="59"/>
      <c r="P225" s="161">
        <f t="shared" si="21"/>
        <v>0</v>
      </c>
      <c r="Q225" s="161">
        <v>0</v>
      </c>
      <c r="R225" s="161">
        <f t="shared" si="22"/>
        <v>0</v>
      </c>
      <c r="S225" s="161">
        <v>0</v>
      </c>
      <c r="T225" s="162">
        <f t="shared" si="2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327</v>
      </c>
      <c r="AT225" s="163" t="s">
        <v>581</v>
      </c>
      <c r="AU225" s="163" t="s">
        <v>85</v>
      </c>
      <c r="AY225" s="18" t="s">
        <v>159</v>
      </c>
      <c r="BE225" s="164">
        <f t="shared" si="24"/>
        <v>0</v>
      </c>
      <c r="BF225" s="164">
        <f t="shared" si="25"/>
        <v>0</v>
      </c>
      <c r="BG225" s="164">
        <f t="shared" si="26"/>
        <v>0</v>
      </c>
      <c r="BH225" s="164">
        <f t="shared" si="27"/>
        <v>0</v>
      </c>
      <c r="BI225" s="164">
        <f t="shared" si="28"/>
        <v>0</v>
      </c>
      <c r="BJ225" s="18" t="s">
        <v>83</v>
      </c>
      <c r="BK225" s="164">
        <f t="shared" si="29"/>
        <v>0</v>
      </c>
      <c r="BL225" s="18" t="s">
        <v>237</v>
      </c>
      <c r="BM225" s="163" t="s">
        <v>1264</v>
      </c>
    </row>
    <row r="226" spans="1:65" s="2" customFormat="1" ht="16.5" customHeight="1">
      <c r="A226" s="33"/>
      <c r="B226" s="150"/>
      <c r="C226" s="151" t="s">
        <v>493</v>
      </c>
      <c r="D226" s="151" t="s">
        <v>161</v>
      </c>
      <c r="E226" s="152" t="s">
        <v>3792</v>
      </c>
      <c r="F226" s="153" t="s">
        <v>3793</v>
      </c>
      <c r="G226" s="154" t="s">
        <v>325</v>
      </c>
      <c r="H226" s="155">
        <v>5</v>
      </c>
      <c r="I226" s="156"/>
      <c r="J226" s="157">
        <f t="shared" si="20"/>
        <v>0</v>
      </c>
      <c r="K226" s="158"/>
      <c r="L226" s="34"/>
      <c r="M226" s="159" t="s">
        <v>1</v>
      </c>
      <c r="N226" s="160" t="s">
        <v>41</v>
      </c>
      <c r="O226" s="59"/>
      <c r="P226" s="161">
        <f t="shared" si="21"/>
        <v>0</v>
      </c>
      <c r="Q226" s="161">
        <v>0</v>
      </c>
      <c r="R226" s="161">
        <f t="shared" si="22"/>
        <v>0</v>
      </c>
      <c r="S226" s="161">
        <v>0</v>
      </c>
      <c r="T226" s="162">
        <f t="shared" si="2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237</v>
      </c>
      <c r="AT226" s="163" t="s">
        <v>161</v>
      </c>
      <c r="AU226" s="163" t="s">
        <v>85</v>
      </c>
      <c r="AY226" s="18" t="s">
        <v>159</v>
      </c>
      <c r="BE226" s="164">
        <f t="shared" si="24"/>
        <v>0</v>
      </c>
      <c r="BF226" s="164">
        <f t="shared" si="25"/>
        <v>0</v>
      </c>
      <c r="BG226" s="164">
        <f t="shared" si="26"/>
        <v>0</v>
      </c>
      <c r="BH226" s="164">
        <f t="shared" si="27"/>
        <v>0</v>
      </c>
      <c r="BI226" s="164">
        <f t="shared" si="28"/>
        <v>0</v>
      </c>
      <c r="BJ226" s="18" t="s">
        <v>83</v>
      </c>
      <c r="BK226" s="164">
        <f t="shared" si="29"/>
        <v>0</v>
      </c>
      <c r="BL226" s="18" t="s">
        <v>237</v>
      </c>
      <c r="BM226" s="163" t="s">
        <v>1319</v>
      </c>
    </row>
    <row r="227" spans="1:65" s="2" customFormat="1" ht="16.5" customHeight="1">
      <c r="A227" s="33"/>
      <c r="B227" s="150"/>
      <c r="C227" s="151" t="s">
        <v>498</v>
      </c>
      <c r="D227" s="151" t="s">
        <v>161</v>
      </c>
      <c r="E227" s="152" t="s">
        <v>3794</v>
      </c>
      <c r="F227" s="153" t="s">
        <v>3795</v>
      </c>
      <c r="G227" s="154" t="s">
        <v>325</v>
      </c>
      <c r="H227" s="155">
        <v>6</v>
      </c>
      <c r="I227" s="156"/>
      <c r="J227" s="157">
        <f t="shared" si="20"/>
        <v>0</v>
      </c>
      <c r="K227" s="158"/>
      <c r="L227" s="34"/>
      <c r="M227" s="159" t="s">
        <v>1</v>
      </c>
      <c r="N227" s="160" t="s">
        <v>41</v>
      </c>
      <c r="O227" s="59"/>
      <c r="P227" s="161">
        <f t="shared" si="21"/>
        <v>0</v>
      </c>
      <c r="Q227" s="161">
        <v>0</v>
      </c>
      <c r="R227" s="161">
        <f t="shared" si="22"/>
        <v>0</v>
      </c>
      <c r="S227" s="161">
        <v>0</v>
      </c>
      <c r="T227" s="162">
        <f t="shared" si="2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237</v>
      </c>
      <c r="AT227" s="163" t="s">
        <v>161</v>
      </c>
      <c r="AU227" s="163" t="s">
        <v>85</v>
      </c>
      <c r="AY227" s="18" t="s">
        <v>159</v>
      </c>
      <c r="BE227" s="164">
        <f t="shared" si="24"/>
        <v>0</v>
      </c>
      <c r="BF227" s="164">
        <f t="shared" si="25"/>
        <v>0</v>
      </c>
      <c r="BG227" s="164">
        <f t="shared" si="26"/>
        <v>0</v>
      </c>
      <c r="BH227" s="164">
        <f t="shared" si="27"/>
        <v>0</v>
      </c>
      <c r="BI227" s="164">
        <f t="shared" si="28"/>
        <v>0</v>
      </c>
      <c r="BJ227" s="18" t="s">
        <v>83</v>
      </c>
      <c r="BK227" s="164">
        <f t="shared" si="29"/>
        <v>0</v>
      </c>
      <c r="BL227" s="18" t="s">
        <v>237</v>
      </c>
      <c r="BM227" s="163" t="s">
        <v>1328</v>
      </c>
    </row>
    <row r="228" spans="1:65" s="2" customFormat="1" ht="16.5" customHeight="1">
      <c r="A228" s="33"/>
      <c r="B228" s="150"/>
      <c r="C228" s="151" t="s">
        <v>505</v>
      </c>
      <c r="D228" s="151" t="s">
        <v>161</v>
      </c>
      <c r="E228" s="152" t="s">
        <v>3796</v>
      </c>
      <c r="F228" s="153" t="s">
        <v>3797</v>
      </c>
      <c r="G228" s="154" t="s">
        <v>325</v>
      </c>
      <c r="H228" s="155">
        <v>3</v>
      </c>
      <c r="I228" s="156"/>
      <c r="J228" s="157">
        <f t="shared" si="20"/>
        <v>0</v>
      </c>
      <c r="K228" s="158"/>
      <c r="L228" s="34"/>
      <c r="M228" s="159" t="s">
        <v>1</v>
      </c>
      <c r="N228" s="160" t="s">
        <v>41</v>
      </c>
      <c r="O228" s="59"/>
      <c r="P228" s="161">
        <f t="shared" si="21"/>
        <v>0</v>
      </c>
      <c r="Q228" s="161">
        <v>0</v>
      </c>
      <c r="R228" s="161">
        <f t="shared" si="22"/>
        <v>0</v>
      </c>
      <c r="S228" s="161">
        <v>0</v>
      </c>
      <c r="T228" s="162">
        <f t="shared" si="2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237</v>
      </c>
      <c r="AT228" s="163" t="s">
        <v>161</v>
      </c>
      <c r="AU228" s="163" t="s">
        <v>85</v>
      </c>
      <c r="AY228" s="18" t="s">
        <v>159</v>
      </c>
      <c r="BE228" s="164">
        <f t="shared" si="24"/>
        <v>0</v>
      </c>
      <c r="BF228" s="164">
        <f t="shared" si="25"/>
        <v>0</v>
      </c>
      <c r="BG228" s="164">
        <f t="shared" si="26"/>
        <v>0</v>
      </c>
      <c r="BH228" s="164">
        <f t="shared" si="27"/>
        <v>0</v>
      </c>
      <c r="BI228" s="164">
        <f t="shared" si="28"/>
        <v>0</v>
      </c>
      <c r="BJ228" s="18" t="s">
        <v>83</v>
      </c>
      <c r="BK228" s="164">
        <f t="shared" si="29"/>
        <v>0</v>
      </c>
      <c r="BL228" s="18" t="s">
        <v>237</v>
      </c>
      <c r="BM228" s="163" t="s">
        <v>1337</v>
      </c>
    </row>
    <row r="229" spans="1:65" s="2" customFormat="1" ht="21.75" customHeight="1">
      <c r="A229" s="33"/>
      <c r="B229" s="150"/>
      <c r="C229" s="191" t="s">
        <v>510</v>
      </c>
      <c r="D229" s="191" t="s">
        <v>581</v>
      </c>
      <c r="E229" s="192" t="s">
        <v>3798</v>
      </c>
      <c r="F229" s="193" t="s">
        <v>3799</v>
      </c>
      <c r="G229" s="194" t="s">
        <v>325</v>
      </c>
      <c r="H229" s="195">
        <v>3</v>
      </c>
      <c r="I229" s="196"/>
      <c r="J229" s="197">
        <f t="shared" si="20"/>
        <v>0</v>
      </c>
      <c r="K229" s="198"/>
      <c r="L229" s="199"/>
      <c r="M229" s="200" t="s">
        <v>1</v>
      </c>
      <c r="N229" s="201" t="s">
        <v>41</v>
      </c>
      <c r="O229" s="59"/>
      <c r="P229" s="161">
        <f t="shared" si="21"/>
        <v>0</v>
      </c>
      <c r="Q229" s="161">
        <v>0</v>
      </c>
      <c r="R229" s="161">
        <f t="shared" si="22"/>
        <v>0</v>
      </c>
      <c r="S229" s="161">
        <v>0</v>
      </c>
      <c r="T229" s="162">
        <f t="shared" si="2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327</v>
      </c>
      <c r="AT229" s="163" t="s">
        <v>581</v>
      </c>
      <c r="AU229" s="163" t="s">
        <v>85</v>
      </c>
      <c r="AY229" s="18" t="s">
        <v>159</v>
      </c>
      <c r="BE229" s="164">
        <f t="shared" si="24"/>
        <v>0</v>
      </c>
      <c r="BF229" s="164">
        <f t="shared" si="25"/>
        <v>0</v>
      </c>
      <c r="BG229" s="164">
        <f t="shared" si="26"/>
        <v>0</v>
      </c>
      <c r="BH229" s="164">
        <f t="shared" si="27"/>
        <v>0</v>
      </c>
      <c r="BI229" s="164">
        <f t="shared" si="28"/>
        <v>0</v>
      </c>
      <c r="BJ229" s="18" t="s">
        <v>83</v>
      </c>
      <c r="BK229" s="164">
        <f t="shared" si="29"/>
        <v>0</v>
      </c>
      <c r="BL229" s="18" t="s">
        <v>237</v>
      </c>
      <c r="BM229" s="163" t="s">
        <v>1346</v>
      </c>
    </row>
    <row r="230" spans="1:65" s="2" customFormat="1" ht="24.2" customHeight="1">
      <c r="A230" s="33"/>
      <c r="B230" s="150"/>
      <c r="C230" s="151" t="s">
        <v>515</v>
      </c>
      <c r="D230" s="151" t="s">
        <v>161</v>
      </c>
      <c r="E230" s="152" t="s">
        <v>3800</v>
      </c>
      <c r="F230" s="153" t="s">
        <v>3801</v>
      </c>
      <c r="G230" s="154" t="s">
        <v>325</v>
      </c>
      <c r="H230" s="155">
        <v>5</v>
      </c>
      <c r="I230" s="156"/>
      <c r="J230" s="157">
        <f t="shared" si="20"/>
        <v>0</v>
      </c>
      <c r="K230" s="158"/>
      <c r="L230" s="34"/>
      <c r="M230" s="159" t="s">
        <v>1</v>
      </c>
      <c r="N230" s="160" t="s">
        <v>41</v>
      </c>
      <c r="O230" s="59"/>
      <c r="P230" s="161">
        <f t="shared" si="21"/>
        <v>0</v>
      </c>
      <c r="Q230" s="161">
        <v>0</v>
      </c>
      <c r="R230" s="161">
        <f t="shared" si="22"/>
        <v>0</v>
      </c>
      <c r="S230" s="161">
        <v>0</v>
      </c>
      <c r="T230" s="162">
        <f t="shared" si="2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237</v>
      </c>
      <c r="AT230" s="163" t="s">
        <v>161</v>
      </c>
      <c r="AU230" s="163" t="s">
        <v>85</v>
      </c>
      <c r="AY230" s="18" t="s">
        <v>159</v>
      </c>
      <c r="BE230" s="164">
        <f t="shared" si="24"/>
        <v>0</v>
      </c>
      <c r="BF230" s="164">
        <f t="shared" si="25"/>
        <v>0</v>
      </c>
      <c r="BG230" s="164">
        <f t="shared" si="26"/>
        <v>0</v>
      </c>
      <c r="BH230" s="164">
        <f t="shared" si="27"/>
        <v>0</v>
      </c>
      <c r="BI230" s="164">
        <f t="shared" si="28"/>
        <v>0</v>
      </c>
      <c r="BJ230" s="18" t="s">
        <v>83</v>
      </c>
      <c r="BK230" s="164">
        <f t="shared" si="29"/>
        <v>0</v>
      </c>
      <c r="BL230" s="18" t="s">
        <v>237</v>
      </c>
      <c r="BM230" s="163" t="s">
        <v>1382</v>
      </c>
    </row>
    <row r="231" spans="1:65" s="2" customFormat="1" ht="16.5" customHeight="1">
      <c r="A231" s="33"/>
      <c r="B231" s="150"/>
      <c r="C231" s="151" t="s">
        <v>521</v>
      </c>
      <c r="D231" s="151" t="s">
        <v>161</v>
      </c>
      <c r="E231" s="152" t="s">
        <v>3802</v>
      </c>
      <c r="F231" s="153" t="s">
        <v>3803</v>
      </c>
      <c r="G231" s="154" t="s">
        <v>325</v>
      </c>
      <c r="H231" s="155">
        <v>6</v>
      </c>
      <c r="I231" s="156"/>
      <c r="J231" s="157">
        <f t="shared" si="20"/>
        <v>0</v>
      </c>
      <c r="K231" s="158"/>
      <c r="L231" s="34"/>
      <c r="M231" s="159" t="s">
        <v>1</v>
      </c>
      <c r="N231" s="160" t="s">
        <v>41</v>
      </c>
      <c r="O231" s="59"/>
      <c r="P231" s="161">
        <f t="shared" si="21"/>
        <v>0</v>
      </c>
      <c r="Q231" s="161">
        <v>0</v>
      </c>
      <c r="R231" s="161">
        <f t="shared" si="22"/>
        <v>0</v>
      </c>
      <c r="S231" s="161">
        <v>0</v>
      </c>
      <c r="T231" s="162">
        <f t="shared" si="2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237</v>
      </c>
      <c r="AT231" s="163" t="s">
        <v>161</v>
      </c>
      <c r="AU231" s="163" t="s">
        <v>85</v>
      </c>
      <c r="AY231" s="18" t="s">
        <v>159</v>
      </c>
      <c r="BE231" s="164">
        <f t="shared" si="24"/>
        <v>0</v>
      </c>
      <c r="BF231" s="164">
        <f t="shared" si="25"/>
        <v>0</v>
      </c>
      <c r="BG231" s="164">
        <f t="shared" si="26"/>
        <v>0</v>
      </c>
      <c r="BH231" s="164">
        <f t="shared" si="27"/>
        <v>0</v>
      </c>
      <c r="BI231" s="164">
        <f t="shared" si="28"/>
        <v>0</v>
      </c>
      <c r="BJ231" s="18" t="s">
        <v>83</v>
      </c>
      <c r="BK231" s="164">
        <f t="shared" si="29"/>
        <v>0</v>
      </c>
      <c r="BL231" s="18" t="s">
        <v>237</v>
      </c>
      <c r="BM231" s="163" t="s">
        <v>1401</v>
      </c>
    </row>
    <row r="232" spans="1:65" s="2" customFormat="1" ht="21.75" customHeight="1">
      <c r="A232" s="33"/>
      <c r="B232" s="150"/>
      <c r="C232" s="151" t="s">
        <v>525</v>
      </c>
      <c r="D232" s="151" t="s">
        <v>161</v>
      </c>
      <c r="E232" s="152" t="s">
        <v>3804</v>
      </c>
      <c r="F232" s="153" t="s">
        <v>3805</v>
      </c>
      <c r="G232" s="154" t="s">
        <v>190</v>
      </c>
      <c r="H232" s="155">
        <v>658</v>
      </c>
      <c r="I232" s="156"/>
      <c r="J232" s="157">
        <f t="shared" si="20"/>
        <v>0</v>
      </c>
      <c r="K232" s="158"/>
      <c r="L232" s="34"/>
      <c r="M232" s="159" t="s">
        <v>1</v>
      </c>
      <c r="N232" s="160" t="s">
        <v>41</v>
      </c>
      <c r="O232" s="59"/>
      <c r="P232" s="161">
        <f t="shared" si="21"/>
        <v>0</v>
      </c>
      <c r="Q232" s="161">
        <v>0</v>
      </c>
      <c r="R232" s="161">
        <f t="shared" si="22"/>
        <v>0</v>
      </c>
      <c r="S232" s="161">
        <v>0</v>
      </c>
      <c r="T232" s="162">
        <f t="shared" si="2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237</v>
      </c>
      <c r="AT232" s="163" t="s">
        <v>161</v>
      </c>
      <c r="AU232" s="163" t="s">
        <v>85</v>
      </c>
      <c r="AY232" s="18" t="s">
        <v>159</v>
      </c>
      <c r="BE232" s="164">
        <f t="shared" si="24"/>
        <v>0</v>
      </c>
      <c r="BF232" s="164">
        <f t="shared" si="25"/>
        <v>0</v>
      </c>
      <c r="BG232" s="164">
        <f t="shared" si="26"/>
        <v>0</v>
      </c>
      <c r="BH232" s="164">
        <f t="shared" si="27"/>
        <v>0</v>
      </c>
      <c r="BI232" s="164">
        <f t="shared" si="28"/>
        <v>0</v>
      </c>
      <c r="BJ232" s="18" t="s">
        <v>83</v>
      </c>
      <c r="BK232" s="164">
        <f t="shared" si="29"/>
        <v>0</v>
      </c>
      <c r="BL232" s="18" t="s">
        <v>237</v>
      </c>
      <c r="BM232" s="163" t="s">
        <v>1415</v>
      </c>
    </row>
    <row r="233" spans="1:65" s="2" customFormat="1" ht="21.75" customHeight="1">
      <c r="A233" s="33"/>
      <c r="B233" s="150"/>
      <c r="C233" s="151" t="s">
        <v>529</v>
      </c>
      <c r="D233" s="151" t="s">
        <v>161</v>
      </c>
      <c r="E233" s="152" t="s">
        <v>3806</v>
      </c>
      <c r="F233" s="153" t="s">
        <v>3807</v>
      </c>
      <c r="G233" s="154" t="s">
        <v>190</v>
      </c>
      <c r="H233" s="155">
        <v>38</v>
      </c>
      <c r="I233" s="156"/>
      <c r="J233" s="157">
        <f t="shared" si="20"/>
        <v>0</v>
      </c>
      <c r="K233" s="158"/>
      <c r="L233" s="34"/>
      <c r="M233" s="159" t="s">
        <v>1</v>
      </c>
      <c r="N233" s="160" t="s">
        <v>41</v>
      </c>
      <c r="O233" s="59"/>
      <c r="P233" s="161">
        <f t="shared" si="21"/>
        <v>0</v>
      </c>
      <c r="Q233" s="161">
        <v>0</v>
      </c>
      <c r="R233" s="161">
        <f t="shared" si="22"/>
        <v>0</v>
      </c>
      <c r="S233" s="161">
        <v>0</v>
      </c>
      <c r="T233" s="162">
        <f t="shared" si="2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237</v>
      </c>
      <c r="AT233" s="163" t="s">
        <v>161</v>
      </c>
      <c r="AU233" s="163" t="s">
        <v>85</v>
      </c>
      <c r="AY233" s="18" t="s">
        <v>159</v>
      </c>
      <c r="BE233" s="164">
        <f t="shared" si="24"/>
        <v>0</v>
      </c>
      <c r="BF233" s="164">
        <f t="shared" si="25"/>
        <v>0</v>
      </c>
      <c r="BG233" s="164">
        <f t="shared" si="26"/>
        <v>0</v>
      </c>
      <c r="BH233" s="164">
        <f t="shared" si="27"/>
        <v>0</v>
      </c>
      <c r="BI233" s="164">
        <f t="shared" si="28"/>
        <v>0</v>
      </c>
      <c r="BJ233" s="18" t="s">
        <v>83</v>
      </c>
      <c r="BK233" s="164">
        <f t="shared" si="29"/>
        <v>0</v>
      </c>
      <c r="BL233" s="18" t="s">
        <v>237</v>
      </c>
      <c r="BM233" s="163" t="s">
        <v>1427</v>
      </c>
    </row>
    <row r="234" spans="1:65" s="2" customFormat="1" ht="33" customHeight="1">
      <c r="A234" s="33"/>
      <c r="B234" s="150"/>
      <c r="C234" s="151" t="s">
        <v>847</v>
      </c>
      <c r="D234" s="151" t="s">
        <v>161</v>
      </c>
      <c r="E234" s="152" t="s">
        <v>3808</v>
      </c>
      <c r="F234" s="153" t="s">
        <v>3809</v>
      </c>
      <c r="G234" s="154" t="s">
        <v>204</v>
      </c>
      <c r="H234" s="155">
        <v>0.12</v>
      </c>
      <c r="I234" s="156"/>
      <c r="J234" s="157">
        <f t="shared" si="20"/>
        <v>0</v>
      </c>
      <c r="K234" s="158"/>
      <c r="L234" s="34"/>
      <c r="M234" s="159" t="s">
        <v>1</v>
      </c>
      <c r="N234" s="160" t="s">
        <v>41</v>
      </c>
      <c r="O234" s="59"/>
      <c r="P234" s="161">
        <f t="shared" si="21"/>
        <v>0</v>
      </c>
      <c r="Q234" s="161">
        <v>0</v>
      </c>
      <c r="R234" s="161">
        <f t="shared" si="22"/>
        <v>0</v>
      </c>
      <c r="S234" s="161">
        <v>0</v>
      </c>
      <c r="T234" s="162">
        <f t="shared" si="2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237</v>
      </c>
      <c r="AT234" s="163" t="s">
        <v>161</v>
      </c>
      <c r="AU234" s="163" t="s">
        <v>85</v>
      </c>
      <c r="AY234" s="18" t="s">
        <v>159</v>
      </c>
      <c r="BE234" s="164">
        <f t="shared" si="24"/>
        <v>0</v>
      </c>
      <c r="BF234" s="164">
        <f t="shared" si="25"/>
        <v>0</v>
      </c>
      <c r="BG234" s="164">
        <f t="shared" si="26"/>
        <v>0</v>
      </c>
      <c r="BH234" s="164">
        <f t="shared" si="27"/>
        <v>0</v>
      </c>
      <c r="BI234" s="164">
        <f t="shared" si="28"/>
        <v>0</v>
      </c>
      <c r="BJ234" s="18" t="s">
        <v>83</v>
      </c>
      <c r="BK234" s="164">
        <f t="shared" si="29"/>
        <v>0</v>
      </c>
      <c r="BL234" s="18" t="s">
        <v>237</v>
      </c>
      <c r="BM234" s="163" t="s">
        <v>1436</v>
      </c>
    </row>
    <row r="235" spans="1:65" s="2" customFormat="1" ht="24.2" customHeight="1">
      <c r="A235" s="33"/>
      <c r="B235" s="150"/>
      <c r="C235" s="151" t="s">
        <v>852</v>
      </c>
      <c r="D235" s="151" t="s">
        <v>161</v>
      </c>
      <c r="E235" s="152" t="s">
        <v>3810</v>
      </c>
      <c r="F235" s="153" t="s">
        <v>3811</v>
      </c>
      <c r="G235" s="154" t="s">
        <v>2506</v>
      </c>
      <c r="H235" s="218"/>
      <c r="I235" s="156"/>
      <c r="J235" s="157">
        <f t="shared" si="20"/>
        <v>0</v>
      </c>
      <c r="K235" s="158"/>
      <c r="L235" s="34"/>
      <c r="M235" s="159" t="s">
        <v>1</v>
      </c>
      <c r="N235" s="160" t="s">
        <v>41</v>
      </c>
      <c r="O235" s="59"/>
      <c r="P235" s="161">
        <f t="shared" si="21"/>
        <v>0</v>
      </c>
      <c r="Q235" s="161">
        <v>0</v>
      </c>
      <c r="R235" s="161">
        <f t="shared" si="22"/>
        <v>0</v>
      </c>
      <c r="S235" s="161">
        <v>0</v>
      </c>
      <c r="T235" s="162">
        <f t="shared" si="2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237</v>
      </c>
      <c r="AT235" s="163" t="s">
        <v>161</v>
      </c>
      <c r="AU235" s="163" t="s">
        <v>85</v>
      </c>
      <c r="AY235" s="18" t="s">
        <v>159</v>
      </c>
      <c r="BE235" s="164">
        <f t="shared" si="24"/>
        <v>0</v>
      </c>
      <c r="BF235" s="164">
        <f t="shared" si="25"/>
        <v>0</v>
      </c>
      <c r="BG235" s="164">
        <f t="shared" si="26"/>
        <v>0</v>
      </c>
      <c r="BH235" s="164">
        <f t="shared" si="27"/>
        <v>0</v>
      </c>
      <c r="BI235" s="164">
        <f t="shared" si="28"/>
        <v>0</v>
      </c>
      <c r="BJ235" s="18" t="s">
        <v>83</v>
      </c>
      <c r="BK235" s="164">
        <f t="shared" si="29"/>
        <v>0</v>
      </c>
      <c r="BL235" s="18" t="s">
        <v>237</v>
      </c>
      <c r="BM235" s="163" t="s">
        <v>1458</v>
      </c>
    </row>
    <row r="236" spans="2:63" s="12" customFormat="1" ht="22.9" customHeight="1">
      <c r="B236" s="137"/>
      <c r="D236" s="138" t="s">
        <v>75</v>
      </c>
      <c r="E236" s="148" t="s">
        <v>3812</v>
      </c>
      <c r="F236" s="148" t="s">
        <v>3813</v>
      </c>
      <c r="I236" s="140"/>
      <c r="J236" s="149">
        <f>BK236</f>
        <v>0</v>
      </c>
      <c r="L236" s="137"/>
      <c r="M236" s="142"/>
      <c r="N236" s="143"/>
      <c r="O236" s="143"/>
      <c r="P236" s="144">
        <f>SUM(P237:P268)</f>
        <v>0</v>
      </c>
      <c r="Q236" s="143"/>
      <c r="R236" s="144">
        <f>SUM(R237:R268)</f>
        <v>0</v>
      </c>
      <c r="S236" s="143"/>
      <c r="T236" s="145">
        <f>SUM(T237:T268)</f>
        <v>0</v>
      </c>
      <c r="AR236" s="138" t="s">
        <v>85</v>
      </c>
      <c r="AT236" s="146" t="s">
        <v>75</v>
      </c>
      <c r="AU236" s="146" t="s">
        <v>83</v>
      </c>
      <c r="AY236" s="138" t="s">
        <v>159</v>
      </c>
      <c r="BK236" s="147">
        <f>SUM(BK237:BK268)</f>
        <v>0</v>
      </c>
    </row>
    <row r="237" spans="1:65" s="2" customFormat="1" ht="24.2" customHeight="1">
      <c r="A237" s="33"/>
      <c r="B237" s="150"/>
      <c r="C237" s="151" t="s">
        <v>857</v>
      </c>
      <c r="D237" s="151" t="s">
        <v>161</v>
      </c>
      <c r="E237" s="152" t="s">
        <v>3814</v>
      </c>
      <c r="F237" s="153" t="s">
        <v>3815</v>
      </c>
      <c r="G237" s="154" t="s">
        <v>190</v>
      </c>
      <c r="H237" s="155">
        <v>39</v>
      </c>
      <c r="I237" s="156"/>
      <c r="J237" s="157">
        <f aca="true" t="shared" si="30" ref="J237:J268">ROUND(I237*H237,2)</f>
        <v>0</v>
      </c>
      <c r="K237" s="158"/>
      <c r="L237" s="34"/>
      <c r="M237" s="159" t="s">
        <v>1</v>
      </c>
      <c r="N237" s="160" t="s">
        <v>41</v>
      </c>
      <c r="O237" s="59"/>
      <c r="P237" s="161">
        <f aca="true" t="shared" si="31" ref="P237:P268">O237*H237</f>
        <v>0</v>
      </c>
      <c r="Q237" s="161">
        <v>0</v>
      </c>
      <c r="R237" s="161">
        <f aca="true" t="shared" si="32" ref="R237:R268">Q237*H237</f>
        <v>0</v>
      </c>
      <c r="S237" s="161">
        <v>0</v>
      </c>
      <c r="T237" s="162">
        <f aca="true" t="shared" si="33" ref="T237:T268"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237</v>
      </c>
      <c r="AT237" s="163" t="s">
        <v>161</v>
      </c>
      <c r="AU237" s="163" t="s">
        <v>85</v>
      </c>
      <c r="AY237" s="18" t="s">
        <v>159</v>
      </c>
      <c r="BE237" s="164">
        <f aca="true" t="shared" si="34" ref="BE237:BE268">IF(N237="základní",J237,0)</f>
        <v>0</v>
      </c>
      <c r="BF237" s="164">
        <f aca="true" t="shared" si="35" ref="BF237:BF268">IF(N237="snížená",J237,0)</f>
        <v>0</v>
      </c>
      <c r="BG237" s="164">
        <f aca="true" t="shared" si="36" ref="BG237:BG268">IF(N237="zákl. přenesená",J237,0)</f>
        <v>0</v>
      </c>
      <c r="BH237" s="164">
        <f aca="true" t="shared" si="37" ref="BH237:BH268">IF(N237="sníž. přenesená",J237,0)</f>
        <v>0</v>
      </c>
      <c r="BI237" s="164">
        <f aca="true" t="shared" si="38" ref="BI237:BI268">IF(N237="nulová",J237,0)</f>
        <v>0</v>
      </c>
      <c r="BJ237" s="18" t="s">
        <v>83</v>
      </c>
      <c r="BK237" s="164">
        <f aca="true" t="shared" si="39" ref="BK237:BK268">ROUND(I237*H237,2)</f>
        <v>0</v>
      </c>
      <c r="BL237" s="18" t="s">
        <v>237</v>
      </c>
      <c r="BM237" s="163" t="s">
        <v>1466</v>
      </c>
    </row>
    <row r="238" spans="1:65" s="2" customFormat="1" ht="24.2" customHeight="1">
      <c r="A238" s="33"/>
      <c r="B238" s="150"/>
      <c r="C238" s="151" t="s">
        <v>864</v>
      </c>
      <c r="D238" s="151" t="s">
        <v>161</v>
      </c>
      <c r="E238" s="152" t="s">
        <v>3816</v>
      </c>
      <c r="F238" s="153" t="s">
        <v>3817</v>
      </c>
      <c r="G238" s="154" t="s">
        <v>190</v>
      </c>
      <c r="H238" s="155">
        <v>61</v>
      </c>
      <c r="I238" s="156"/>
      <c r="J238" s="157">
        <f t="shared" si="30"/>
        <v>0</v>
      </c>
      <c r="K238" s="158"/>
      <c r="L238" s="34"/>
      <c r="M238" s="159" t="s">
        <v>1</v>
      </c>
      <c r="N238" s="160" t="s">
        <v>41</v>
      </c>
      <c r="O238" s="59"/>
      <c r="P238" s="161">
        <f t="shared" si="31"/>
        <v>0</v>
      </c>
      <c r="Q238" s="161">
        <v>0</v>
      </c>
      <c r="R238" s="161">
        <f t="shared" si="32"/>
        <v>0</v>
      </c>
      <c r="S238" s="161">
        <v>0</v>
      </c>
      <c r="T238" s="162">
        <f t="shared" si="3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237</v>
      </c>
      <c r="AT238" s="163" t="s">
        <v>161</v>
      </c>
      <c r="AU238" s="163" t="s">
        <v>85</v>
      </c>
      <c r="AY238" s="18" t="s">
        <v>159</v>
      </c>
      <c r="BE238" s="164">
        <f t="shared" si="34"/>
        <v>0</v>
      </c>
      <c r="BF238" s="164">
        <f t="shared" si="35"/>
        <v>0</v>
      </c>
      <c r="BG238" s="164">
        <f t="shared" si="36"/>
        <v>0</v>
      </c>
      <c r="BH238" s="164">
        <f t="shared" si="37"/>
        <v>0</v>
      </c>
      <c r="BI238" s="164">
        <f t="shared" si="38"/>
        <v>0</v>
      </c>
      <c r="BJ238" s="18" t="s">
        <v>83</v>
      </c>
      <c r="BK238" s="164">
        <f t="shared" si="39"/>
        <v>0</v>
      </c>
      <c r="BL238" s="18" t="s">
        <v>237</v>
      </c>
      <c r="BM238" s="163" t="s">
        <v>1475</v>
      </c>
    </row>
    <row r="239" spans="1:65" s="2" customFormat="1" ht="37.9" customHeight="1">
      <c r="A239" s="33"/>
      <c r="B239" s="150"/>
      <c r="C239" s="151" t="s">
        <v>868</v>
      </c>
      <c r="D239" s="151" t="s">
        <v>161</v>
      </c>
      <c r="E239" s="152" t="s">
        <v>3818</v>
      </c>
      <c r="F239" s="153" t="s">
        <v>3819</v>
      </c>
      <c r="G239" s="154" t="s">
        <v>210</v>
      </c>
      <c r="H239" s="155">
        <v>23</v>
      </c>
      <c r="I239" s="156"/>
      <c r="J239" s="157">
        <f t="shared" si="30"/>
        <v>0</v>
      </c>
      <c r="K239" s="158"/>
      <c r="L239" s="34"/>
      <c r="M239" s="159" t="s">
        <v>1</v>
      </c>
      <c r="N239" s="160" t="s">
        <v>41</v>
      </c>
      <c r="O239" s="59"/>
      <c r="P239" s="161">
        <f t="shared" si="31"/>
        <v>0</v>
      </c>
      <c r="Q239" s="161">
        <v>0</v>
      </c>
      <c r="R239" s="161">
        <f t="shared" si="32"/>
        <v>0</v>
      </c>
      <c r="S239" s="161">
        <v>0</v>
      </c>
      <c r="T239" s="162">
        <f t="shared" si="3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237</v>
      </c>
      <c r="AT239" s="163" t="s">
        <v>161</v>
      </c>
      <c r="AU239" s="163" t="s">
        <v>85</v>
      </c>
      <c r="AY239" s="18" t="s">
        <v>159</v>
      </c>
      <c r="BE239" s="164">
        <f t="shared" si="34"/>
        <v>0</v>
      </c>
      <c r="BF239" s="164">
        <f t="shared" si="35"/>
        <v>0</v>
      </c>
      <c r="BG239" s="164">
        <f t="shared" si="36"/>
        <v>0</v>
      </c>
      <c r="BH239" s="164">
        <f t="shared" si="37"/>
        <v>0</v>
      </c>
      <c r="BI239" s="164">
        <f t="shared" si="38"/>
        <v>0</v>
      </c>
      <c r="BJ239" s="18" t="s">
        <v>83</v>
      </c>
      <c r="BK239" s="164">
        <f t="shared" si="39"/>
        <v>0</v>
      </c>
      <c r="BL239" s="18" t="s">
        <v>237</v>
      </c>
      <c r="BM239" s="163" t="s">
        <v>1486</v>
      </c>
    </row>
    <row r="240" spans="1:65" s="2" customFormat="1" ht="16.5" customHeight="1">
      <c r="A240" s="33"/>
      <c r="B240" s="150"/>
      <c r="C240" s="151" t="s">
        <v>874</v>
      </c>
      <c r="D240" s="151" t="s">
        <v>161</v>
      </c>
      <c r="E240" s="152" t="s">
        <v>3820</v>
      </c>
      <c r="F240" s="153" t="s">
        <v>3821</v>
      </c>
      <c r="G240" s="154" t="s">
        <v>190</v>
      </c>
      <c r="H240" s="155">
        <v>30</v>
      </c>
      <c r="I240" s="156"/>
      <c r="J240" s="157">
        <f t="shared" si="30"/>
        <v>0</v>
      </c>
      <c r="K240" s="158"/>
      <c r="L240" s="34"/>
      <c r="M240" s="159" t="s">
        <v>1</v>
      </c>
      <c r="N240" s="160" t="s">
        <v>41</v>
      </c>
      <c r="O240" s="59"/>
      <c r="P240" s="161">
        <f t="shared" si="31"/>
        <v>0</v>
      </c>
      <c r="Q240" s="161">
        <v>0</v>
      </c>
      <c r="R240" s="161">
        <f t="shared" si="32"/>
        <v>0</v>
      </c>
      <c r="S240" s="161">
        <v>0</v>
      </c>
      <c r="T240" s="162">
        <f t="shared" si="3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237</v>
      </c>
      <c r="AT240" s="163" t="s">
        <v>161</v>
      </c>
      <c r="AU240" s="163" t="s">
        <v>85</v>
      </c>
      <c r="AY240" s="18" t="s">
        <v>159</v>
      </c>
      <c r="BE240" s="164">
        <f t="shared" si="34"/>
        <v>0</v>
      </c>
      <c r="BF240" s="164">
        <f t="shared" si="35"/>
        <v>0</v>
      </c>
      <c r="BG240" s="164">
        <f t="shared" si="36"/>
        <v>0</v>
      </c>
      <c r="BH240" s="164">
        <f t="shared" si="37"/>
        <v>0</v>
      </c>
      <c r="BI240" s="164">
        <f t="shared" si="38"/>
        <v>0</v>
      </c>
      <c r="BJ240" s="18" t="s">
        <v>83</v>
      </c>
      <c r="BK240" s="164">
        <f t="shared" si="39"/>
        <v>0</v>
      </c>
      <c r="BL240" s="18" t="s">
        <v>237</v>
      </c>
      <c r="BM240" s="163" t="s">
        <v>1496</v>
      </c>
    </row>
    <row r="241" spans="1:65" s="2" customFormat="1" ht="24.2" customHeight="1">
      <c r="A241" s="33"/>
      <c r="B241" s="150"/>
      <c r="C241" s="151" t="s">
        <v>878</v>
      </c>
      <c r="D241" s="151" t="s">
        <v>161</v>
      </c>
      <c r="E241" s="152" t="s">
        <v>3822</v>
      </c>
      <c r="F241" s="153" t="s">
        <v>3823</v>
      </c>
      <c r="G241" s="154" t="s">
        <v>190</v>
      </c>
      <c r="H241" s="155">
        <v>444</v>
      </c>
      <c r="I241" s="156"/>
      <c r="J241" s="157">
        <f t="shared" si="30"/>
        <v>0</v>
      </c>
      <c r="K241" s="158"/>
      <c r="L241" s="34"/>
      <c r="M241" s="159" t="s">
        <v>1</v>
      </c>
      <c r="N241" s="160" t="s">
        <v>41</v>
      </c>
      <c r="O241" s="59"/>
      <c r="P241" s="161">
        <f t="shared" si="31"/>
        <v>0</v>
      </c>
      <c r="Q241" s="161">
        <v>0</v>
      </c>
      <c r="R241" s="161">
        <f t="shared" si="32"/>
        <v>0</v>
      </c>
      <c r="S241" s="161">
        <v>0</v>
      </c>
      <c r="T241" s="162">
        <f t="shared" si="3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237</v>
      </c>
      <c r="AT241" s="163" t="s">
        <v>161</v>
      </c>
      <c r="AU241" s="163" t="s">
        <v>85</v>
      </c>
      <c r="AY241" s="18" t="s">
        <v>159</v>
      </c>
      <c r="BE241" s="164">
        <f t="shared" si="34"/>
        <v>0</v>
      </c>
      <c r="BF241" s="164">
        <f t="shared" si="35"/>
        <v>0</v>
      </c>
      <c r="BG241" s="164">
        <f t="shared" si="36"/>
        <v>0</v>
      </c>
      <c r="BH241" s="164">
        <f t="shared" si="37"/>
        <v>0</v>
      </c>
      <c r="BI241" s="164">
        <f t="shared" si="38"/>
        <v>0</v>
      </c>
      <c r="BJ241" s="18" t="s">
        <v>83</v>
      </c>
      <c r="BK241" s="164">
        <f t="shared" si="39"/>
        <v>0</v>
      </c>
      <c r="BL241" s="18" t="s">
        <v>237</v>
      </c>
      <c r="BM241" s="163" t="s">
        <v>1505</v>
      </c>
    </row>
    <row r="242" spans="1:65" s="2" customFormat="1" ht="24.2" customHeight="1">
      <c r="A242" s="33"/>
      <c r="B242" s="150"/>
      <c r="C242" s="151" t="s">
        <v>883</v>
      </c>
      <c r="D242" s="151" t="s">
        <v>161</v>
      </c>
      <c r="E242" s="152" t="s">
        <v>3824</v>
      </c>
      <c r="F242" s="153" t="s">
        <v>3825</v>
      </c>
      <c r="G242" s="154" t="s">
        <v>190</v>
      </c>
      <c r="H242" s="155">
        <v>384</v>
      </c>
      <c r="I242" s="156"/>
      <c r="J242" s="157">
        <f t="shared" si="30"/>
        <v>0</v>
      </c>
      <c r="K242" s="158"/>
      <c r="L242" s="34"/>
      <c r="M242" s="159" t="s">
        <v>1</v>
      </c>
      <c r="N242" s="160" t="s">
        <v>41</v>
      </c>
      <c r="O242" s="59"/>
      <c r="P242" s="161">
        <f t="shared" si="31"/>
        <v>0</v>
      </c>
      <c r="Q242" s="161">
        <v>0</v>
      </c>
      <c r="R242" s="161">
        <f t="shared" si="32"/>
        <v>0</v>
      </c>
      <c r="S242" s="161">
        <v>0</v>
      </c>
      <c r="T242" s="162">
        <f t="shared" si="3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237</v>
      </c>
      <c r="AT242" s="163" t="s">
        <v>161</v>
      </c>
      <c r="AU242" s="163" t="s">
        <v>85</v>
      </c>
      <c r="AY242" s="18" t="s">
        <v>159</v>
      </c>
      <c r="BE242" s="164">
        <f t="shared" si="34"/>
        <v>0</v>
      </c>
      <c r="BF242" s="164">
        <f t="shared" si="35"/>
        <v>0</v>
      </c>
      <c r="BG242" s="164">
        <f t="shared" si="36"/>
        <v>0</v>
      </c>
      <c r="BH242" s="164">
        <f t="shared" si="37"/>
        <v>0</v>
      </c>
      <c r="BI242" s="164">
        <f t="shared" si="38"/>
        <v>0</v>
      </c>
      <c r="BJ242" s="18" t="s">
        <v>83</v>
      </c>
      <c r="BK242" s="164">
        <f t="shared" si="39"/>
        <v>0</v>
      </c>
      <c r="BL242" s="18" t="s">
        <v>237</v>
      </c>
      <c r="BM242" s="163" t="s">
        <v>1517</v>
      </c>
    </row>
    <row r="243" spans="1:65" s="2" customFormat="1" ht="24.2" customHeight="1">
      <c r="A243" s="33"/>
      <c r="B243" s="150"/>
      <c r="C243" s="151" t="s">
        <v>890</v>
      </c>
      <c r="D243" s="151" t="s">
        <v>161</v>
      </c>
      <c r="E243" s="152" t="s">
        <v>3826</v>
      </c>
      <c r="F243" s="153" t="s">
        <v>3827</v>
      </c>
      <c r="G243" s="154" t="s">
        <v>190</v>
      </c>
      <c r="H243" s="155">
        <v>161</v>
      </c>
      <c r="I243" s="156"/>
      <c r="J243" s="157">
        <f t="shared" si="30"/>
        <v>0</v>
      </c>
      <c r="K243" s="158"/>
      <c r="L243" s="34"/>
      <c r="M243" s="159" t="s">
        <v>1</v>
      </c>
      <c r="N243" s="160" t="s">
        <v>41</v>
      </c>
      <c r="O243" s="59"/>
      <c r="P243" s="161">
        <f t="shared" si="31"/>
        <v>0</v>
      </c>
      <c r="Q243" s="161">
        <v>0</v>
      </c>
      <c r="R243" s="161">
        <f t="shared" si="32"/>
        <v>0</v>
      </c>
      <c r="S243" s="161">
        <v>0</v>
      </c>
      <c r="T243" s="162">
        <f t="shared" si="3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237</v>
      </c>
      <c r="AT243" s="163" t="s">
        <v>161</v>
      </c>
      <c r="AU243" s="163" t="s">
        <v>85</v>
      </c>
      <c r="AY243" s="18" t="s">
        <v>159</v>
      </c>
      <c r="BE243" s="164">
        <f t="shared" si="34"/>
        <v>0</v>
      </c>
      <c r="BF243" s="164">
        <f t="shared" si="35"/>
        <v>0</v>
      </c>
      <c r="BG243" s="164">
        <f t="shared" si="36"/>
        <v>0</v>
      </c>
      <c r="BH243" s="164">
        <f t="shared" si="37"/>
        <v>0</v>
      </c>
      <c r="BI243" s="164">
        <f t="shared" si="38"/>
        <v>0</v>
      </c>
      <c r="BJ243" s="18" t="s">
        <v>83</v>
      </c>
      <c r="BK243" s="164">
        <f t="shared" si="39"/>
        <v>0</v>
      </c>
      <c r="BL243" s="18" t="s">
        <v>237</v>
      </c>
      <c r="BM243" s="163" t="s">
        <v>1537</v>
      </c>
    </row>
    <row r="244" spans="1:65" s="2" customFormat="1" ht="24.2" customHeight="1">
      <c r="A244" s="33"/>
      <c r="B244" s="150"/>
      <c r="C244" s="151" t="s">
        <v>894</v>
      </c>
      <c r="D244" s="151" t="s">
        <v>161</v>
      </c>
      <c r="E244" s="152" t="s">
        <v>3828</v>
      </c>
      <c r="F244" s="153" t="s">
        <v>3829</v>
      </c>
      <c r="G244" s="154" t="s">
        <v>190</v>
      </c>
      <c r="H244" s="155">
        <v>67</v>
      </c>
      <c r="I244" s="156"/>
      <c r="J244" s="157">
        <f t="shared" si="30"/>
        <v>0</v>
      </c>
      <c r="K244" s="158"/>
      <c r="L244" s="34"/>
      <c r="M244" s="159" t="s">
        <v>1</v>
      </c>
      <c r="N244" s="160" t="s">
        <v>41</v>
      </c>
      <c r="O244" s="59"/>
      <c r="P244" s="161">
        <f t="shared" si="31"/>
        <v>0</v>
      </c>
      <c r="Q244" s="161">
        <v>0</v>
      </c>
      <c r="R244" s="161">
        <f t="shared" si="32"/>
        <v>0</v>
      </c>
      <c r="S244" s="161">
        <v>0</v>
      </c>
      <c r="T244" s="162">
        <f t="shared" si="3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237</v>
      </c>
      <c r="AT244" s="163" t="s">
        <v>161</v>
      </c>
      <c r="AU244" s="163" t="s">
        <v>85</v>
      </c>
      <c r="AY244" s="18" t="s">
        <v>159</v>
      </c>
      <c r="BE244" s="164">
        <f t="shared" si="34"/>
        <v>0</v>
      </c>
      <c r="BF244" s="164">
        <f t="shared" si="35"/>
        <v>0</v>
      </c>
      <c r="BG244" s="164">
        <f t="shared" si="36"/>
        <v>0</v>
      </c>
      <c r="BH244" s="164">
        <f t="shared" si="37"/>
        <v>0</v>
      </c>
      <c r="BI244" s="164">
        <f t="shared" si="38"/>
        <v>0</v>
      </c>
      <c r="BJ244" s="18" t="s">
        <v>83</v>
      </c>
      <c r="BK244" s="164">
        <f t="shared" si="39"/>
        <v>0</v>
      </c>
      <c r="BL244" s="18" t="s">
        <v>237</v>
      </c>
      <c r="BM244" s="163" t="s">
        <v>1547</v>
      </c>
    </row>
    <row r="245" spans="1:65" s="2" customFormat="1" ht="24.2" customHeight="1">
      <c r="A245" s="33"/>
      <c r="B245" s="150"/>
      <c r="C245" s="151" t="s">
        <v>899</v>
      </c>
      <c r="D245" s="151" t="s">
        <v>161</v>
      </c>
      <c r="E245" s="152" t="s">
        <v>3830</v>
      </c>
      <c r="F245" s="153" t="s">
        <v>3831</v>
      </c>
      <c r="G245" s="154" t="s">
        <v>190</v>
      </c>
      <c r="H245" s="155">
        <v>28</v>
      </c>
      <c r="I245" s="156"/>
      <c r="J245" s="157">
        <f t="shared" si="30"/>
        <v>0</v>
      </c>
      <c r="K245" s="158"/>
      <c r="L245" s="34"/>
      <c r="M245" s="159" t="s">
        <v>1</v>
      </c>
      <c r="N245" s="160" t="s">
        <v>41</v>
      </c>
      <c r="O245" s="59"/>
      <c r="P245" s="161">
        <f t="shared" si="31"/>
        <v>0</v>
      </c>
      <c r="Q245" s="161">
        <v>0</v>
      </c>
      <c r="R245" s="161">
        <f t="shared" si="32"/>
        <v>0</v>
      </c>
      <c r="S245" s="161">
        <v>0</v>
      </c>
      <c r="T245" s="162">
        <f t="shared" si="3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237</v>
      </c>
      <c r="AT245" s="163" t="s">
        <v>161</v>
      </c>
      <c r="AU245" s="163" t="s">
        <v>85</v>
      </c>
      <c r="AY245" s="18" t="s">
        <v>159</v>
      </c>
      <c r="BE245" s="164">
        <f t="shared" si="34"/>
        <v>0</v>
      </c>
      <c r="BF245" s="164">
        <f t="shared" si="35"/>
        <v>0</v>
      </c>
      <c r="BG245" s="164">
        <f t="shared" si="36"/>
        <v>0</v>
      </c>
      <c r="BH245" s="164">
        <f t="shared" si="37"/>
        <v>0</v>
      </c>
      <c r="BI245" s="164">
        <f t="shared" si="38"/>
        <v>0</v>
      </c>
      <c r="BJ245" s="18" t="s">
        <v>83</v>
      </c>
      <c r="BK245" s="164">
        <f t="shared" si="39"/>
        <v>0</v>
      </c>
      <c r="BL245" s="18" t="s">
        <v>237</v>
      </c>
      <c r="BM245" s="163" t="s">
        <v>1555</v>
      </c>
    </row>
    <row r="246" spans="1:65" s="2" customFormat="1" ht="37.9" customHeight="1">
      <c r="A246" s="33"/>
      <c r="B246" s="150"/>
      <c r="C246" s="151" t="s">
        <v>903</v>
      </c>
      <c r="D246" s="151" t="s">
        <v>161</v>
      </c>
      <c r="E246" s="152" t="s">
        <v>3832</v>
      </c>
      <c r="F246" s="153" t="s">
        <v>3833</v>
      </c>
      <c r="G246" s="154" t="s">
        <v>190</v>
      </c>
      <c r="H246" s="155">
        <v>165</v>
      </c>
      <c r="I246" s="156"/>
      <c r="J246" s="157">
        <f t="shared" si="30"/>
        <v>0</v>
      </c>
      <c r="K246" s="158"/>
      <c r="L246" s="34"/>
      <c r="M246" s="159" t="s">
        <v>1</v>
      </c>
      <c r="N246" s="160" t="s">
        <v>41</v>
      </c>
      <c r="O246" s="59"/>
      <c r="P246" s="161">
        <f t="shared" si="31"/>
        <v>0</v>
      </c>
      <c r="Q246" s="161">
        <v>0</v>
      </c>
      <c r="R246" s="161">
        <f t="shared" si="32"/>
        <v>0</v>
      </c>
      <c r="S246" s="161">
        <v>0</v>
      </c>
      <c r="T246" s="162">
        <f t="shared" si="3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237</v>
      </c>
      <c r="AT246" s="163" t="s">
        <v>161</v>
      </c>
      <c r="AU246" s="163" t="s">
        <v>85</v>
      </c>
      <c r="AY246" s="18" t="s">
        <v>159</v>
      </c>
      <c r="BE246" s="164">
        <f t="shared" si="34"/>
        <v>0</v>
      </c>
      <c r="BF246" s="164">
        <f t="shared" si="35"/>
        <v>0</v>
      </c>
      <c r="BG246" s="164">
        <f t="shared" si="36"/>
        <v>0</v>
      </c>
      <c r="BH246" s="164">
        <f t="shared" si="37"/>
        <v>0</v>
      </c>
      <c r="BI246" s="164">
        <f t="shared" si="38"/>
        <v>0</v>
      </c>
      <c r="BJ246" s="18" t="s">
        <v>83</v>
      </c>
      <c r="BK246" s="164">
        <f t="shared" si="39"/>
        <v>0</v>
      </c>
      <c r="BL246" s="18" t="s">
        <v>237</v>
      </c>
      <c r="BM246" s="163" t="s">
        <v>1575</v>
      </c>
    </row>
    <row r="247" spans="1:65" s="2" customFormat="1" ht="37.9" customHeight="1">
      <c r="A247" s="33"/>
      <c r="B247" s="150"/>
      <c r="C247" s="151" t="s">
        <v>908</v>
      </c>
      <c r="D247" s="151" t="s">
        <v>161</v>
      </c>
      <c r="E247" s="152" t="s">
        <v>3834</v>
      </c>
      <c r="F247" s="153" t="s">
        <v>3835</v>
      </c>
      <c r="G247" s="154" t="s">
        <v>190</v>
      </c>
      <c r="H247" s="155">
        <v>245</v>
      </c>
      <c r="I247" s="156"/>
      <c r="J247" s="157">
        <f t="shared" si="30"/>
        <v>0</v>
      </c>
      <c r="K247" s="158"/>
      <c r="L247" s="34"/>
      <c r="M247" s="159" t="s">
        <v>1</v>
      </c>
      <c r="N247" s="160" t="s">
        <v>41</v>
      </c>
      <c r="O247" s="59"/>
      <c r="P247" s="161">
        <f t="shared" si="31"/>
        <v>0</v>
      </c>
      <c r="Q247" s="161">
        <v>0</v>
      </c>
      <c r="R247" s="161">
        <f t="shared" si="32"/>
        <v>0</v>
      </c>
      <c r="S247" s="161">
        <v>0</v>
      </c>
      <c r="T247" s="162">
        <f t="shared" si="3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237</v>
      </c>
      <c r="AT247" s="163" t="s">
        <v>161</v>
      </c>
      <c r="AU247" s="163" t="s">
        <v>85</v>
      </c>
      <c r="AY247" s="18" t="s">
        <v>159</v>
      </c>
      <c r="BE247" s="164">
        <f t="shared" si="34"/>
        <v>0</v>
      </c>
      <c r="BF247" s="164">
        <f t="shared" si="35"/>
        <v>0</v>
      </c>
      <c r="BG247" s="164">
        <f t="shared" si="36"/>
        <v>0</v>
      </c>
      <c r="BH247" s="164">
        <f t="shared" si="37"/>
        <v>0</v>
      </c>
      <c r="BI247" s="164">
        <f t="shared" si="38"/>
        <v>0</v>
      </c>
      <c r="BJ247" s="18" t="s">
        <v>83</v>
      </c>
      <c r="BK247" s="164">
        <f t="shared" si="39"/>
        <v>0</v>
      </c>
      <c r="BL247" s="18" t="s">
        <v>237</v>
      </c>
      <c r="BM247" s="163" t="s">
        <v>1594</v>
      </c>
    </row>
    <row r="248" spans="1:65" s="2" customFormat="1" ht="37.9" customHeight="1">
      <c r="A248" s="33"/>
      <c r="B248" s="150"/>
      <c r="C248" s="151" t="s">
        <v>922</v>
      </c>
      <c r="D248" s="151" t="s">
        <v>161</v>
      </c>
      <c r="E248" s="152" t="s">
        <v>3836</v>
      </c>
      <c r="F248" s="153" t="s">
        <v>3837</v>
      </c>
      <c r="G248" s="154" t="s">
        <v>190</v>
      </c>
      <c r="H248" s="155">
        <v>28</v>
      </c>
      <c r="I248" s="156"/>
      <c r="J248" s="157">
        <f t="shared" si="30"/>
        <v>0</v>
      </c>
      <c r="K248" s="158"/>
      <c r="L248" s="34"/>
      <c r="M248" s="159" t="s">
        <v>1</v>
      </c>
      <c r="N248" s="160" t="s">
        <v>41</v>
      </c>
      <c r="O248" s="59"/>
      <c r="P248" s="161">
        <f t="shared" si="31"/>
        <v>0</v>
      </c>
      <c r="Q248" s="161">
        <v>0</v>
      </c>
      <c r="R248" s="161">
        <f t="shared" si="32"/>
        <v>0</v>
      </c>
      <c r="S248" s="161">
        <v>0</v>
      </c>
      <c r="T248" s="162">
        <f t="shared" si="3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237</v>
      </c>
      <c r="AT248" s="163" t="s">
        <v>161</v>
      </c>
      <c r="AU248" s="163" t="s">
        <v>85</v>
      </c>
      <c r="AY248" s="18" t="s">
        <v>159</v>
      </c>
      <c r="BE248" s="164">
        <f t="shared" si="34"/>
        <v>0</v>
      </c>
      <c r="BF248" s="164">
        <f t="shared" si="35"/>
        <v>0</v>
      </c>
      <c r="BG248" s="164">
        <f t="shared" si="36"/>
        <v>0</v>
      </c>
      <c r="BH248" s="164">
        <f t="shared" si="37"/>
        <v>0</v>
      </c>
      <c r="BI248" s="164">
        <f t="shared" si="38"/>
        <v>0</v>
      </c>
      <c r="BJ248" s="18" t="s">
        <v>83</v>
      </c>
      <c r="BK248" s="164">
        <f t="shared" si="39"/>
        <v>0</v>
      </c>
      <c r="BL248" s="18" t="s">
        <v>237</v>
      </c>
      <c r="BM248" s="163" t="s">
        <v>1603</v>
      </c>
    </row>
    <row r="249" spans="1:65" s="2" customFormat="1" ht="37.9" customHeight="1">
      <c r="A249" s="33"/>
      <c r="B249" s="150"/>
      <c r="C249" s="151" t="s">
        <v>929</v>
      </c>
      <c r="D249" s="151" t="s">
        <v>161</v>
      </c>
      <c r="E249" s="152" t="s">
        <v>3838</v>
      </c>
      <c r="F249" s="153" t="s">
        <v>3839</v>
      </c>
      <c r="G249" s="154" t="s">
        <v>190</v>
      </c>
      <c r="H249" s="155">
        <v>239</v>
      </c>
      <c r="I249" s="156"/>
      <c r="J249" s="157">
        <f t="shared" si="30"/>
        <v>0</v>
      </c>
      <c r="K249" s="158"/>
      <c r="L249" s="34"/>
      <c r="M249" s="159" t="s">
        <v>1</v>
      </c>
      <c r="N249" s="160" t="s">
        <v>41</v>
      </c>
      <c r="O249" s="59"/>
      <c r="P249" s="161">
        <f t="shared" si="31"/>
        <v>0</v>
      </c>
      <c r="Q249" s="161">
        <v>0</v>
      </c>
      <c r="R249" s="161">
        <f t="shared" si="32"/>
        <v>0</v>
      </c>
      <c r="S249" s="161">
        <v>0</v>
      </c>
      <c r="T249" s="162">
        <f t="shared" si="3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237</v>
      </c>
      <c r="AT249" s="163" t="s">
        <v>161</v>
      </c>
      <c r="AU249" s="163" t="s">
        <v>85</v>
      </c>
      <c r="AY249" s="18" t="s">
        <v>159</v>
      </c>
      <c r="BE249" s="164">
        <f t="shared" si="34"/>
        <v>0</v>
      </c>
      <c r="BF249" s="164">
        <f t="shared" si="35"/>
        <v>0</v>
      </c>
      <c r="BG249" s="164">
        <f t="shared" si="36"/>
        <v>0</v>
      </c>
      <c r="BH249" s="164">
        <f t="shared" si="37"/>
        <v>0</v>
      </c>
      <c r="BI249" s="164">
        <f t="shared" si="38"/>
        <v>0</v>
      </c>
      <c r="BJ249" s="18" t="s">
        <v>83</v>
      </c>
      <c r="BK249" s="164">
        <f t="shared" si="39"/>
        <v>0</v>
      </c>
      <c r="BL249" s="18" t="s">
        <v>237</v>
      </c>
      <c r="BM249" s="163" t="s">
        <v>1621</v>
      </c>
    </row>
    <row r="250" spans="1:65" s="2" customFormat="1" ht="37.9" customHeight="1">
      <c r="A250" s="33"/>
      <c r="B250" s="150"/>
      <c r="C250" s="151" t="s">
        <v>938</v>
      </c>
      <c r="D250" s="151" t="s">
        <v>161</v>
      </c>
      <c r="E250" s="152" t="s">
        <v>3840</v>
      </c>
      <c r="F250" s="153" t="s">
        <v>3841</v>
      </c>
      <c r="G250" s="154" t="s">
        <v>190</v>
      </c>
      <c r="H250" s="155">
        <v>312</v>
      </c>
      <c r="I250" s="156"/>
      <c r="J250" s="157">
        <f t="shared" si="30"/>
        <v>0</v>
      </c>
      <c r="K250" s="158"/>
      <c r="L250" s="34"/>
      <c r="M250" s="159" t="s">
        <v>1</v>
      </c>
      <c r="N250" s="160" t="s">
        <v>41</v>
      </c>
      <c r="O250" s="59"/>
      <c r="P250" s="161">
        <f t="shared" si="31"/>
        <v>0</v>
      </c>
      <c r="Q250" s="161">
        <v>0</v>
      </c>
      <c r="R250" s="161">
        <f t="shared" si="32"/>
        <v>0</v>
      </c>
      <c r="S250" s="161">
        <v>0</v>
      </c>
      <c r="T250" s="162">
        <f t="shared" si="3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237</v>
      </c>
      <c r="AT250" s="163" t="s">
        <v>161</v>
      </c>
      <c r="AU250" s="163" t="s">
        <v>85</v>
      </c>
      <c r="AY250" s="18" t="s">
        <v>159</v>
      </c>
      <c r="BE250" s="164">
        <f t="shared" si="34"/>
        <v>0</v>
      </c>
      <c r="BF250" s="164">
        <f t="shared" si="35"/>
        <v>0</v>
      </c>
      <c r="BG250" s="164">
        <f t="shared" si="36"/>
        <v>0</v>
      </c>
      <c r="BH250" s="164">
        <f t="shared" si="37"/>
        <v>0</v>
      </c>
      <c r="BI250" s="164">
        <f t="shared" si="38"/>
        <v>0</v>
      </c>
      <c r="BJ250" s="18" t="s">
        <v>83</v>
      </c>
      <c r="BK250" s="164">
        <f t="shared" si="39"/>
        <v>0</v>
      </c>
      <c r="BL250" s="18" t="s">
        <v>237</v>
      </c>
      <c r="BM250" s="163" t="s">
        <v>1631</v>
      </c>
    </row>
    <row r="251" spans="1:65" s="2" customFormat="1" ht="16.5" customHeight="1">
      <c r="A251" s="33"/>
      <c r="B251" s="150"/>
      <c r="C251" s="151" t="s">
        <v>945</v>
      </c>
      <c r="D251" s="151" t="s">
        <v>161</v>
      </c>
      <c r="E251" s="152" t="s">
        <v>3842</v>
      </c>
      <c r="F251" s="153" t="s">
        <v>3843</v>
      </c>
      <c r="G251" s="154" t="s">
        <v>325</v>
      </c>
      <c r="H251" s="155">
        <v>178</v>
      </c>
      <c r="I251" s="156"/>
      <c r="J251" s="157">
        <f t="shared" si="30"/>
        <v>0</v>
      </c>
      <c r="K251" s="158"/>
      <c r="L251" s="34"/>
      <c r="M251" s="159" t="s">
        <v>1</v>
      </c>
      <c r="N251" s="160" t="s">
        <v>41</v>
      </c>
      <c r="O251" s="59"/>
      <c r="P251" s="161">
        <f t="shared" si="31"/>
        <v>0</v>
      </c>
      <c r="Q251" s="161">
        <v>0</v>
      </c>
      <c r="R251" s="161">
        <f t="shared" si="32"/>
        <v>0</v>
      </c>
      <c r="S251" s="161">
        <v>0</v>
      </c>
      <c r="T251" s="162">
        <f t="shared" si="3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237</v>
      </c>
      <c r="AT251" s="163" t="s">
        <v>161</v>
      </c>
      <c r="AU251" s="163" t="s">
        <v>85</v>
      </c>
      <c r="AY251" s="18" t="s">
        <v>159</v>
      </c>
      <c r="BE251" s="164">
        <f t="shared" si="34"/>
        <v>0</v>
      </c>
      <c r="BF251" s="164">
        <f t="shared" si="35"/>
        <v>0</v>
      </c>
      <c r="BG251" s="164">
        <f t="shared" si="36"/>
        <v>0</v>
      </c>
      <c r="BH251" s="164">
        <f t="shared" si="37"/>
        <v>0</v>
      </c>
      <c r="BI251" s="164">
        <f t="shared" si="38"/>
        <v>0</v>
      </c>
      <c r="BJ251" s="18" t="s">
        <v>83</v>
      </c>
      <c r="BK251" s="164">
        <f t="shared" si="39"/>
        <v>0</v>
      </c>
      <c r="BL251" s="18" t="s">
        <v>237</v>
      </c>
      <c r="BM251" s="163" t="s">
        <v>1646</v>
      </c>
    </row>
    <row r="252" spans="1:65" s="2" customFormat="1" ht="21.75" customHeight="1">
      <c r="A252" s="33"/>
      <c r="B252" s="150"/>
      <c r="C252" s="151" t="s">
        <v>961</v>
      </c>
      <c r="D252" s="151" t="s">
        <v>161</v>
      </c>
      <c r="E252" s="152" t="s">
        <v>3844</v>
      </c>
      <c r="F252" s="153" t="s">
        <v>3845</v>
      </c>
      <c r="G252" s="154" t="s">
        <v>325</v>
      </c>
      <c r="H252" s="155">
        <v>150</v>
      </c>
      <c r="I252" s="156"/>
      <c r="J252" s="157">
        <f t="shared" si="30"/>
        <v>0</v>
      </c>
      <c r="K252" s="158"/>
      <c r="L252" s="34"/>
      <c r="M252" s="159" t="s">
        <v>1</v>
      </c>
      <c r="N252" s="160" t="s">
        <v>41</v>
      </c>
      <c r="O252" s="59"/>
      <c r="P252" s="161">
        <f t="shared" si="31"/>
        <v>0</v>
      </c>
      <c r="Q252" s="161">
        <v>0</v>
      </c>
      <c r="R252" s="161">
        <f t="shared" si="32"/>
        <v>0</v>
      </c>
      <c r="S252" s="161">
        <v>0</v>
      </c>
      <c r="T252" s="162">
        <f t="shared" si="3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237</v>
      </c>
      <c r="AT252" s="163" t="s">
        <v>161</v>
      </c>
      <c r="AU252" s="163" t="s">
        <v>85</v>
      </c>
      <c r="AY252" s="18" t="s">
        <v>159</v>
      </c>
      <c r="BE252" s="164">
        <f t="shared" si="34"/>
        <v>0</v>
      </c>
      <c r="BF252" s="164">
        <f t="shared" si="35"/>
        <v>0</v>
      </c>
      <c r="BG252" s="164">
        <f t="shared" si="36"/>
        <v>0</v>
      </c>
      <c r="BH252" s="164">
        <f t="shared" si="37"/>
        <v>0</v>
      </c>
      <c r="BI252" s="164">
        <f t="shared" si="38"/>
        <v>0</v>
      </c>
      <c r="BJ252" s="18" t="s">
        <v>83</v>
      </c>
      <c r="BK252" s="164">
        <f t="shared" si="39"/>
        <v>0</v>
      </c>
      <c r="BL252" s="18" t="s">
        <v>237</v>
      </c>
      <c r="BM252" s="163" t="s">
        <v>1655</v>
      </c>
    </row>
    <row r="253" spans="1:65" s="2" customFormat="1" ht="16.5" customHeight="1">
      <c r="A253" s="33"/>
      <c r="B253" s="150"/>
      <c r="C253" s="151" t="s">
        <v>968</v>
      </c>
      <c r="D253" s="151" t="s">
        <v>161</v>
      </c>
      <c r="E253" s="152" t="s">
        <v>3846</v>
      </c>
      <c r="F253" s="153" t="s">
        <v>3847</v>
      </c>
      <c r="G253" s="154" t="s">
        <v>3848</v>
      </c>
      <c r="H253" s="155">
        <v>16</v>
      </c>
      <c r="I253" s="156"/>
      <c r="J253" s="157">
        <f t="shared" si="30"/>
        <v>0</v>
      </c>
      <c r="K253" s="158"/>
      <c r="L253" s="34"/>
      <c r="M253" s="159" t="s">
        <v>1</v>
      </c>
      <c r="N253" s="160" t="s">
        <v>41</v>
      </c>
      <c r="O253" s="59"/>
      <c r="P253" s="161">
        <f t="shared" si="31"/>
        <v>0</v>
      </c>
      <c r="Q253" s="161">
        <v>0</v>
      </c>
      <c r="R253" s="161">
        <f t="shared" si="32"/>
        <v>0</v>
      </c>
      <c r="S253" s="161">
        <v>0</v>
      </c>
      <c r="T253" s="162">
        <f t="shared" si="3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237</v>
      </c>
      <c r="AT253" s="163" t="s">
        <v>161</v>
      </c>
      <c r="AU253" s="163" t="s">
        <v>85</v>
      </c>
      <c r="AY253" s="18" t="s">
        <v>159</v>
      </c>
      <c r="BE253" s="164">
        <f t="shared" si="34"/>
        <v>0</v>
      </c>
      <c r="BF253" s="164">
        <f t="shared" si="35"/>
        <v>0</v>
      </c>
      <c r="BG253" s="164">
        <f t="shared" si="36"/>
        <v>0</v>
      </c>
      <c r="BH253" s="164">
        <f t="shared" si="37"/>
        <v>0</v>
      </c>
      <c r="BI253" s="164">
        <f t="shared" si="38"/>
        <v>0</v>
      </c>
      <c r="BJ253" s="18" t="s">
        <v>83</v>
      </c>
      <c r="BK253" s="164">
        <f t="shared" si="39"/>
        <v>0</v>
      </c>
      <c r="BL253" s="18" t="s">
        <v>237</v>
      </c>
      <c r="BM253" s="163" t="s">
        <v>1666</v>
      </c>
    </row>
    <row r="254" spans="1:65" s="2" customFormat="1" ht="24.2" customHeight="1">
      <c r="A254" s="33"/>
      <c r="B254" s="150"/>
      <c r="C254" s="151" t="s">
        <v>976</v>
      </c>
      <c r="D254" s="151" t="s">
        <v>161</v>
      </c>
      <c r="E254" s="152" t="s">
        <v>3849</v>
      </c>
      <c r="F254" s="153" t="s">
        <v>3850</v>
      </c>
      <c r="G254" s="154" t="s">
        <v>325</v>
      </c>
      <c r="H254" s="155">
        <v>6</v>
      </c>
      <c r="I254" s="156"/>
      <c r="J254" s="157">
        <f t="shared" si="30"/>
        <v>0</v>
      </c>
      <c r="K254" s="158"/>
      <c r="L254" s="34"/>
      <c r="M254" s="159" t="s">
        <v>1</v>
      </c>
      <c r="N254" s="160" t="s">
        <v>41</v>
      </c>
      <c r="O254" s="59"/>
      <c r="P254" s="161">
        <f t="shared" si="31"/>
        <v>0</v>
      </c>
      <c r="Q254" s="161">
        <v>0</v>
      </c>
      <c r="R254" s="161">
        <f t="shared" si="32"/>
        <v>0</v>
      </c>
      <c r="S254" s="161">
        <v>0</v>
      </c>
      <c r="T254" s="162">
        <f t="shared" si="3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237</v>
      </c>
      <c r="AT254" s="163" t="s">
        <v>161</v>
      </c>
      <c r="AU254" s="163" t="s">
        <v>85</v>
      </c>
      <c r="AY254" s="18" t="s">
        <v>159</v>
      </c>
      <c r="BE254" s="164">
        <f t="shared" si="34"/>
        <v>0</v>
      </c>
      <c r="BF254" s="164">
        <f t="shared" si="35"/>
        <v>0</v>
      </c>
      <c r="BG254" s="164">
        <f t="shared" si="36"/>
        <v>0</v>
      </c>
      <c r="BH254" s="164">
        <f t="shared" si="37"/>
        <v>0</v>
      </c>
      <c r="BI254" s="164">
        <f t="shared" si="38"/>
        <v>0</v>
      </c>
      <c r="BJ254" s="18" t="s">
        <v>83</v>
      </c>
      <c r="BK254" s="164">
        <f t="shared" si="39"/>
        <v>0</v>
      </c>
      <c r="BL254" s="18" t="s">
        <v>237</v>
      </c>
      <c r="BM254" s="163" t="s">
        <v>1678</v>
      </c>
    </row>
    <row r="255" spans="1:65" s="2" customFormat="1" ht="24.2" customHeight="1">
      <c r="A255" s="33"/>
      <c r="B255" s="150"/>
      <c r="C255" s="151" t="s">
        <v>984</v>
      </c>
      <c r="D255" s="151" t="s">
        <v>161</v>
      </c>
      <c r="E255" s="152" t="s">
        <v>3851</v>
      </c>
      <c r="F255" s="153" t="s">
        <v>3852</v>
      </c>
      <c r="G255" s="154" t="s">
        <v>325</v>
      </c>
      <c r="H255" s="155">
        <v>20</v>
      </c>
      <c r="I255" s="156"/>
      <c r="J255" s="157">
        <f t="shared" si="30"/>
        <v>0</v>
      </c>
      <c r="K255" s="158"/>
      <c r="L255" s="34"/>
      <c r="M255" s="159" t="s">
        <v>1</v>
      </c>
      <c r="N255" s="160" t="s">
        <v>41</v>
      </c>
      <c r="O255" s="59"/>
      <c r="P255" s="161">
        <f t="shared" si="31"/>
        <v>0</v>
      </c>
      <c r="Q255" s="161">
        <v>0</v>
      </c>
      <c r="R255" s="161">
        <f t="shared" si="32"/>
        <v>0</v>
      </c>
      <c r="S255" s="161">
        <v>0</v>
      </c>
      <c r="T255" s="162">
        <f t="shared" si="3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237</v>
      </c>
      <c r="AT255" s="163" t="s">
        <v>161</v>
      </c>
      <c r="AU255" s="163" t="s">
        <v>85</v>
      </c>
      <c r="AY255" s="18" t="s">
        <v>159</v>
      </c>
      <c r="BE255" s="164">
        <f t="shared" si="34"/>
        <v>0</v>
      </c>
      <c r="BF255" s="164">
        <f t="shared" si="35"/>
        <v>0</v>
      </c>
      <c r="BG255" s="164">
        <f t="shared" si="36"/>
        <v>0</v>
      </c>
      <c r="BH255" s="164">
        <f t="shared" si="37"/>
        <v>0</v>
      </c>
      <c r="BI255" s="164">
        <f t="shared" si="38"/>
        <v>0</v>
      </c>
      <c r="BJ255" s="18" t="s">
        <v>83</v>
      </c>
      <c r="BK255" s="164">
        <f t="shared" si="39"/>
        <v>0</v>
      </c>
      <c r="BL255" s="18" t="s">
        <v>237</v>
      </c>
      <c r="BM255" s="163" t="s">
        <v>1688</v>
      </c>
    </row>
    <row r="256" spans="1:65" s="2" customFormat="1" ht="24.2" customHeight="1">
      <c r="A256" s="33"/>
      <c r="B256" s="150"/>
      <c r="C256" s="151" t="s">
        <v>995</v>
      </c>
      <c r="D256" s="151" t="s">
        <v>161</v>
      </c>
      <c r="E256" s="152" t="s">
        <v>3853</v>
      </c>
      <c r="F256" s="153" t="s">
        <v>3854</v>
      </c>
      <c r="G256" s="154" t="s">
        <v>325</v>
      </c>
      <c r="H256" s="155">
        <v>16</v>
      </c>
      <c r="I256" s="156"/>
      <c r="J256" s="157">
        <f t="shared" si="30"/>
        <v>0</v>
      </c>
      <c r="K256" s="158"/>
      <c r="L256" s="34"/>
      <c r="M256" s="159" t="s">
        <v>1</v>
      </c>
      <c r="N256" s="160" t="s">
        <v>41</v>
      </c>
      <c r="O256" s="59"/>
      <c r="P256" s="161">
        <f t="shared" si="31"/>
        <v>0</v>
      </c>
      <c r="Q256" s="161">
        <v>0</v>
      </c>
      <c r="R256" s="161">
        <f t="shared" si="32"/>
        <v>0</v>
      </c>
      <c r="S256" s="161">
        <v>0</v>
      </c>
      <c r="T256" s="162">
        <f t="shared" si="3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237</v>
      </c>
      <c r="AT256" s="163" t="s">
        <v>161</v>
      </c>
      <c r="AU256" s="163" t="s">
        <v>85</v>
      </c>
      <c r="AY256" s="18" t="s">
        <v>159</v>
      </c>
      <c r="BE256" s="164">
        <f t="shared" si="34"/>
        <v>0</v>
      </c>
      <c r="BF256" s="164">
        <f t="shared" si="35"/>
        <v>0</v>
      </c>
      <c r="BG256" s="164">
        <f t="shared" si="36"/>
        <v>0</v>
      </c>
      <c r="BH256" s="164">
        <f t="shared" si="37"/>
        <v>0</v>
      </c>
      <c r="BI256" s="164">
        <f t="shared" si="38"/>
        <v>0</v>
      </c>
      <c r="BJ256" s="18" t="s">
        <v>83</v>
      </c>
      <c r="BK256" s="164">
        <f t="shared" si="39"/>
        <v>0</v>
      </c>
      <c r="BL256" s="18" t="s">
        <v>237</v>
      </c>
      <c r="BM256" s="163" t="s">
        <v>1698</v>
      </c>
    </row>
    <row r="257" spans="1:65" s="2" customFormat="1" ht="24.2" customHeight="1">
      <c r="A257" s="33"/>
      <c r="B257" s="150"/>
      <c r="C257" s="151" t="s">
        <v>999</v>
      </c>
      <c r="D257" s="151" t="s">
        <v>161</v>
      </c>
      <c r="E257" s="152" t="s">
        <v>3855</v>
      </c>
      <c r="F257" s="153" t="s">
        <v>3856</v>
      </c>
      <c r="G257" s="154" t="s">
        <v>325</v>
      </c>
      <c r="H257" s="155">
        <v>6</v>
      </c>
      <c r="I257" s="156"/>
      <c r="J257" s="157">
        <f t="shared" si="30"/>
        <v>0</v>
      </c>
      <c r="K257" s="158"/>
      <c r="L257" s="34"/>
      <c r="M257" s="159" t="s">
        <v>1</v>
      </c>
      <c r="N257" s="160" t="s">
        <v>41</v>
      </c>
      <c r="O257" s="59"/>
      <c r="P257" s="161">
        <f t="shared" si="31"/>
        <v>0</v>
      </c>
      <c r="Q257" s="161">
        <v>0</v>
      </c>
      <c r="R257" s="161">
        <f t="shared" si="32"/>
        <v>0</v>
      </c>
      <c r="S257" s="161">
        <v>0</v>
      </c>
      <c r="T257" s="162">
        <f t="shared" si="3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237</v>
      </c>
      <c r="AT257" s="163" t="s">
        <v>161</v>
      </c>
      <c r="AU257" s="163" t="s">
        <v>85</v>
      </c>
      <c r="AY257" s="18" t="s">
        <v>159</v>
      </c>
      <c r="BE257" s="164">
        <f t="shared" si="34"/>
        <v>0</v>
      </c>
      <c r="BF257" s="164">
        <f t="shared" si="35"/>
        <v>0</v>
      </c>
      <c r="BG257" s="164">
        <f t="shared" si="36"/>
        <v>0</v>
      </c>
      <c r="BH257" s="164">
        <f t="shared" si="37"/>
        <v>0</v>
      </c>
      <c r="BI257" s="164">
        <f t="shared" si="38"/>
        <v>0</v>
      </c>
      <c r="BJ257" s="18" t="s">
        <v>83</v>
      </c>
      <c r="BK257" s="164">
        <f t="shared" si="39"/>
        <v>0</v>
      </c>
      <c r="BL257" s="18" t="s">
        <v>237</v>
      </c>
      <c r="BM257" s="163" t="s">
        <v>1707</v>
      </c>
    </row>
    <row r="258" spans="1:65" s="2" customFormat="1" ht="24.2" customHeight="1">
      <c r="A258" s="33"/>
      <c r="B258" s="150"/>
      <c r="C258" s="151" t="s">
        <v>1004</v>
      </c>
      <c r="D258" s="151" t="s">
        <v>161</v>
      </c>
      <c r="E258" s="152" t="s">
        <v>3857</v>
      </c>
      <c r="F258" s="153" t="s">
        <v>3858</v>
      </c>
      <c r="G258" s="154" t="s">
        <v>325</v>
      </c>
      <c r="H258" s="155">
        <v>2</v>
      </c>
      <c r="I258" s="156"/>
      <c r="J258" s="157">
        <f t="shared" si="30"/>
        <v>0</v>
      </c>
      <c r="K258" s="158"/>
      <c r="L258" s="34"/>
      <c r="M258" s="159" t="s">
        <v>1</v>
      </c>
      <c r="N258" s="160" t="s">
        <v>41</v>
      </c>
      <c r="O258" s="59"/>
      <c r="P258" s="161">
        <f t="shared" si="31"/>
        <v>0</v>
      </c>
      <c r="Q258" s="161">
        <v>0</v>
      </c>
      <c r="R258" s="161">
        <f t="shared" si="32"/>
        <v>0</v>
      </c>
      <c r="S258" s="161">
        <v>0</v>
      </c>
      <c r="T258" s="162">
        <f t="shared" si="3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237</v>
      </c>
      <c r="AT258" s="163" t="s">
        <v>161</v>
      </c>
      <c r="AU258" s="163" t="s">
        <v>85</v>
      </c>
      <c r="AY258" s="18" t="s">
        <v>159</v>
      </c>
      <c r="BE258" s="164">
        <f t="shared" si="34"/>
        <v>0</v>
      </c>
      <c r="BF258" s="164">
        <f t="shared" si="35"/>
        <v>0</v>
      </c>
      <c r="BG258" s="164">
        <f t="shared" si="36"/>
        <v>0</v>
      </c>
      <c r="BH258" s="164">
        <f t="shared" si="37"/>
        <v>0</v>
      </c>
      <c r="BI258" s="164">
        <f t="shared" si="38"/>
        <v>0</v>
      </c>
      <c r="BJ258" s="18" t="s">
        <v>83</v>
      </c>
      <c r="BK258" s="164">
        <f t="shared" si="39"/>
        <v>0</v>
      </c>
      <c r="BL258" s="18" t="s">
        <v>237</v>
      </c>
      <c r="BM258" s="163" t="s">
        <v>1715</v>
      </c>
    </row>
    <row r="259" spans="1:65" s="2" customFormat="1" ht="21.75" customHeight="1">
      <c r="A259" s="33"/>
      <c r="B259" s="150"/>
      <c r="C259" s="151" t="s">
        <v>1008</v>
      </c>
      <c r="D259" s="151" t="s">
        <v>161</v>
      </c>
      <c r="E259" s="152" t="s">
        <v>3859</v>
      </c>
      <c r="F259" s="153" t="s">
        <v>3860</v>
      </c>
      <c r="G259" s="154" t="s">
        <v>325</v>
      </c>
      <c r="H259" s="155">
        <v>3</v>
      </c>
      <c r="I259" s="156"/>
      <c r="J259" s="157">
        <f t="shared" si="30"/>
        <v>0</v>
      </c>
      <c r="K259" s="158"/>
      <c r="L259" s="34"/>
      <c r="M259" s="159" t="s">
        <v>1</v>
      </c>
      <c r="N259" s="160" t="s">
        <v>41</v>
      </c>
      <c r="O259" s="59"/>
      <c r="P259" s="161">
        <f t="shared" si="31"/>
        <v>0</v>
      </c>
      <c r="Q259" s="161">
        <v>0</v>
      </c>
      <c r="R259" s="161">
        <f t="shared" si="32"/>
        <v>0</v>
      </c>
      <c r="S259" s="161">
        <v>0</v>
      </c>
      <c r="T259" s="162">
        <f t="shared" si="3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237</v>
      </c>
      <c r="AT259" s="163" t="s">
        <v>161</v>
      </c>
      <c r="AU259" s="163" t="s">
        <v>85</v>
      </c>
      <c r="AY259" s="18" t="s">
        <v>159</v>
      </c>
      <c r="BE259" s="164">
        <f t="shared" si="34"/>
        <v>0</v>
      </c>
      <c r="BF259" s="164">
        <f t="shared" si="35"/>
        <v>0</v>
      </c>
      <c r="BG259" s="164">
        <f t="shared" si="36"/>
        <v>0</v>
      </c>
      <c r="BH259" s="164">
        <f t="shared" si="37"/>
        <v>0</v>
      </c>
      <c r="BI259" s="164">
        <f t="shared" si="38"/>
        <v>0</v>
      </c>
      <c r="BJ259" s="18" t="s">
        <v>83</v>
      </c>
      <c r="BK259" s="164">
        <f t="shared" si="39"/>
        <v>0</v>
      </c>
      <c r="BL259" s="18" t="s">
        <v>237</v>
      </c>
      <c r="BM259" s="163" t="s">
        <v>1723</v>
      </c>
    </row>
    <row r="260" spans="1:65" s="2" customFormat="1" ht="21.75" customHeight="1">
      <c r="A260" s="33"/>
      <c r="B260" s="150"/>
      <c r="C260" s="151" t="s">
        <v>1013</v>
      </c>
      <c r="D260" s="151" t="s">
        <v>161</v>
      </c>
      <c r="E260" s="152" t="s">
        <v>3861</v>
      </c>
      <c r="F260" s="153" t="s">
        <v>3862</v>
      </c>
      <c r="G260" s="154" t="s">
        <v>325</v>
      </c>
      <c r="H260" s="155">
        <v>10</v>
      </c>
      <c r="I260" s="156"/>
      <c r="J260" s="157">
        <f t="shared" si="30"/>
        <v>0</v>
      </c>
      <c r="K260" s="158"/>
      <c r="L260" s="34"/>
      <c r="M260" s="159" t="s">
        <v>1</v>
      </c>
      <c r="N260" s="160" t="s">
        <v>41</v>
      </c>
      <c r="O260" s="59"/>
      <c r="P260" s="161">
        <f t="shared" si="31"/>
        <v>0</v>
      </c>
      <c r="Q260" s="161">
        <v>0</v>
      </c>
      <c r="R260" s="161">
        <f t="shared" si="32"/>
        <v>0</v>
      </c>
      <c r="S260" s="161">
        <v>0</v>
      </c>
      <c r="T260" s="162">
        <f t="shared" si="3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237</v>
      </c>
      <c r="AT260" s="163" t="s">
        <v>161</v>
      </c>
      <c r="AU260" s="163" t="s">
        <v>85</v>
      </c>
      <c r="AY260" s="18" t="s">
        <v>159</v>
      </c>
      <c r="BE260" s="164">
        <f t="shared" si="34"/>
        <v>0</v>
      </c>
      <c r="BF260" s="164">
        <f t="shared" si="35"/>
        <v>0</v>
      </c>
      <c r="BG260" s="164">
        <f t="shared" si="36"/>
        <v>0</v>
      </c>
      <c r="BH260" s="164">
        <f t="shared" si="37"/>
        <v>0</v>
      </c>
      <c r="BI260" s="164">
        <f t="shared" si="38"/>
        <v>0</v>
      </c>
      <c r="BJ260" s="18" t="s">
        <v>83</v>
      </c>
      <c r="BK260" s="164">
        <f t="shared" si="39"/>
        <v>0</v>
      </c>
      <c r="BL260" s="18" t="s">
        <v>237</v>
      </c>
      <c r="BM260" s="163" t="s">
        <v>1734</v>
      </c>
    </row>
    <row r="261" spans="1:65" s="2" customFormat="1" ht="21.75" customHeight="1">
      <c r="A261" s="33"/>
      <c r="B261" s="150"/>
      <c r="C261" s="151" t="s">
        <v>1020</v>
      </c>
      <c r="D261" s="151" t="s">
        <v>161</v>
      </c>
      <c r="E261" s="152" t="s">
        <v>3863</v>
      </c>
      <c r="F261" s="153" t="s">
        <v>3864</v>
      </c>
      <c r="G261" s="154" t="s">
        <v>325</v>
      </c>
      <c r="H261" s="155">
        <v>8</v>
      </c>
      <c r="I261" s="156"/>
      <c r="J261" s="157">
        <f t="shared" si="30"/>
        <v>0</v>
      </c>
      <c r="K261" s="158"/>
      <c r="L261" s="34"/>
      <c r="M261" s="159" t="s">
        <v>1</v>
      </c>
      <c r="N261" s="160" t="s">
        <v>41</v>
      </c>
      <c r="O261" s="59"/>
      <c r="P261" s="161">
        <f t="shared" si="31"/>
        <v>0</v>
      </c>
      <c r="Q261" s="161">
        <v>0</v>
      </c>
      <c r="R261" s="161">
        <f t="shared" si="32"/>
        <v>0</v>
      </c>
      <c r="S261" s="161">
        <v>0</v>
      </c>
      <c r="T261" s="162">
        <f t="shared" si="3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237</v>
      </c>
      <c r="AT261" s="163" t="s">
        <v>161</v>
      </c>
      <c r="AU261" s="163" t="s">
        <v>85</v>
      </c>
      <c r="AY261" s="18" t="s">
        <v>159</v>
      </c>
      <c r="BE261" s="164">
        <f t="shared" si="34"/>
        <v>0</v>
      </c>
      <c r="BF261" s="164">
        <f t="shared" si="35"/>
        <v>0</v>
      </c>
      <c r="BG261" s="164">
        <f t="shared" si="36"/>
        <v>0</v>
      </c>
      <c r="BH261" s="164">
        <f t="shared" si="37"/>
        <v>0</v>
      </c>
      <c r="BI261" s="164">
        <f t="shared" si="38"/>
        <v>0</v>
      </c>
      <c r="BJ261" s="18" t="s">
        <v>83</v>
      </c>
      <c r="BK261" s="164">
        <f t="shared" si="39"/>
        <v>0</v>
      </c>
      <c r="BL261" s="18" t="s">
        <v>237</v>
      </c>
      <c r="BM261" s="163" t="s">
        <v>1745</v>
      </c>
    </row>
    <row r="262" spans="1:65" s="2" customFormat="1" ht="21.75" customHeight="1">
      <c r="A262" s="33"/>
      <c r="B262" s="150"/>
      <c r="C262" s="151" t="s">
        <v>1032</v>
      </c>
      <c r="D262" s="151" t="s">
        <v>161</v>
      </c>
      <c r="E262" s="152" t="s">
        <v>3865</v>
      </c>
      <c r="F262" s="153" t="s">
        <v>3866</v>
      </c>
      <c r="G262" s="154" t="s">
        <v>325</v>
      </c>
      <c r="H262" s="155">
        <v>3</v>
      </c>
      <c r="I262" s="156"/>
      <c r="J262" s="157">
        <f t="shared" si="30"/>
        <v>0</v>
      </c>
      <c r="K262" s="158"/>
      <c r="L262" s="34"/>
      <c r="M262" s="159" t="s">
        <v>1</v>
      </c>
      <c r="N262" s="160" t="s">
        <v>41</v>
      </c>
      <c r="O262" s="59"/>
      <c r="P262" s="161">
        <f t="shared" si="31"/>
        <v>0</v>
      </c>
      <c r="Q262" s="161">
        <v>0</v>
      </c>
      <c r="R262" s="161">
        <f t="shared" si="32"/>
        <v>0</v>
      </c>
      <c r="S262" s="161">
        <v>0</v>
      </c>
      <c r="T262" s="162">
        <f t="shared" si="3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237</v>
      </c>
      <c r="AT262" s="163" t="s">
        <v>161</v>
      </c>
      <c r="AU262" s="163" t="s">
        <v>85</v>
      </c>
      <c r="AY262" s="18" t="s">
        <v>159</v>
      </c>
      <c r="BE262" s="164">
        <f t="shared" si="34"/>
        <v>0</v>
      </c>
      <c r="BF262" s="164">
        <f t="shared" si="35"/>
        <v>0</v>
      </c>
      <c r="BG262" s="164">
        <f t="shared" si="36"/>
        <v>0</v>
      </c>
      <c r="BH262" s="164">
        <f t="shared" si="37"/>
        <v>0</v>
      </c>
      <c r="BI262" s="164">
        <f t="shared" si="38"/>
        <v>0</v>
      </c>
      <c r="BJ262" s="18" t="s">
        <v>83</v>
      </c>
      <c r="BK262" s="164">
        <f t="shared" si="39"/>
        <v>0</v>
      </c>
      <c r="BL262" s="18" t="s">
        <v>237</v>
      </c>
      <c r="BM262" s="163" t="s">
        <v>1756</v>
      </c>
    </row>
    <row r="263" spans="1:65" s="2" customFormat="1" ht="21.75" customHeight="1">
      <c r="A263" s="33"/>
      <c r="B263" s="150"/>
      <c r="C263" s="151" t="s">
        <v>1036</v>
      </c>
      <c r="D263" s="151" t="s">
        <v>161</v>
      </c>
      <c r="E263" s="152" t="s">
        <v>3867</v>
      </c>
      <c r="F263" s="153" t="s">
        <v>3868</v>
      </c>
      <c r="G263" s="154" t="s">
        <v>325</v>
      </c>
      <c r="H263" s="155">
        <v>1</v>
      </c>
      <c r="I263" s="156"/>
      <c r="J263" s="157">
        <f t="shared" si="30"/>
        <v>0</v>
      </c>
      <c r="K263" s="158"/>
      <c r="L263" s="34"/>
      <c r="M263" s="159" t="s">
        <v>1</v>
      </c>
      <c r="N263" s="160" t="s">
        <v>41</v>
      </c>
      <c r="O263" s="59"/>
      <c r="P263" s="161">
        <f t="shared" si="31"/>
        <v>0</v>
      </c>
      <c r="Q263" s="161">
        <v>0</v>
      </c>
      <c r="R263" s="161">
        <f t="shared" si="32"/>
        <v>0</v>
      </c>
      <c r="S263" s="161">
        <v>0</v>
      </c>
      <c r="T263" s="162">
        <f t="shared" si="3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237</v>
      </c>
      <c r="AT263" s="163" t="s">
        <v>161</v>
      </c>
      <c r="AU263" s="163" t="s">
        <v>85</v>
      </c>
      <c r="AY263" s="18" t="s">
        <v>159</v>
      </c>
      <c r="BE263" s="164">
        <f t="shared" si="34"/>
        <v>0</v>
      </c>
      <c r="BF263" s="164">
        <f t="shared" si="35"/>
        <v>0</v>
      </c>
      <c r="BG263" s="164">
        <f t="shared" si="36"/>
        <v>0</v>
      </c>
      <c r="BH263" s="164">
        <f t="shared" si="37"/>
        <v>0</v>
      </c>
      <c r="BI263" s="164">
        <f t="shared" si="38"/>
        <v>0</v>
      </c>
      <c r="BJ263" s="18" t="s">
        <v>83</v>
      </c>
      <c r="BK263" s="164">
        <f t="shared" si="39"/>
        <v>0</v>
      </c>
      <c r="BL263" s="18" t="s">
        <v>237</v>
      </c>
      <c r="BM263" s="163" t="s">
        <v>1763</v>
      </c>
    </row>
    <row r="264" spans="1:65" s="2" customFormat="1" ht="24.2" customHeight="1">
      <c r="A264" s="33"/>
      <c r="B264" s="150"/>
      <c r="C264" s="151" t="s">
        <v>1047</v>
      </c>
      <c r="D264" s="151" t="s">
        <v>161</v>
      </c>
      <c r="E264" s="152" t="s">
        <v>3869</v>
      </c>
      <c r="F264" s="153" t="s">
        <v>3870</v>
      </c>
      <c r="G264" s="154" t="s">
        <v>210</v>
      </c>
      <c r="H264" s="155">
        <v>3</v>
      </c>
      <c r="I264" s="156"/>
      <c r="J264" s="157">
        <f t="shared" si="30"/>
        <v>0</v>
      </c>
      <c r="K264" s="158"/>
      <c r="L264" s="34"/>
      <c r="M264" s="159" t="s">
        <v>1</v>
      </c>
      <c r="N264" s="160" t="s">
        <v>41</v>
      </c>
      <c r="O264" s="59"/>
      <c r="P264" s="161">
        <f t="shared" si="31"/>
        <v>0</v>
      </c>
      <c r="Q264" s="161">
        <v>0</v>
      </c>
      <c r="R264" s="161">
        <f t="shared" si="32"/>
        <v>0</v>
      </c>
      <c r="S264" s="161">
        <v>0</v>
      </c>
      <c r="T264" s="162">
        <f t="shared" si="3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237</v>
      </c>
      <c r="AT264" s="163" t="s">
        <v>161</v>
      </c>
      <c r="AU264" s="163" t="s">
        <v>85</v>
      </c>
      <c r="AY264" s="18" t="s">
        <v>159</v>
      </c>
      <c r="BE264" s="164">
        <f t="shared" si="34"/>
        <v>0</v>
      </c>
      <c r="BF264" s="164">
        <f t="shared" si="35"/>
        <v>0</v>
      </c>
      <c r="BG264" s="164">
        <f t="shared" si="36"/>
        <v>0</v>
      </c>
      <c r="BH264" s="164">
        <f t="shared" si="37"/>
        <v>0</v>
      </c>
      <c r="BI264" s="164">
        <f t="shared" si="38"/>
        <v>0</v>
      </c>
      <c r="BJ264" s="18" t="s">
        <v>83</v>
      </c>
      <c r="BK264" s="164">
        <f t="shared" si="39"/>
        <v>0</v>
      </c>
      <c r="BL264" s="18" t="s">
        <v>237</v>
      </c>
      <c r="BM264" s="163" t="s">
        <v>1772</v>
      </c>
    </row>
    <row r="265" spans="1:65" s="2" customFormat="1" ht="21.75" customHeight="1">
      <c r="A265" s="33"/>
      <c r="B265" s="150"/>
      <c r="C265" s="151" t="s">
        <v>1051</v>
      </c>
      <c r="D265" s="151" t="s">
        <v>161</v>
      </c>
      <c r="E265" s="152" t="s">
        <v>3871</v>
      </c>
      <c r="F265" s="153" t="s">
        <v>3872</v>
      </c>
      <c r="G265" s="154" t="s">
        <v>190</v>
      </c>
      <c r="H265" s="155">
        <v>1184</v>
      </c>
      <c r="I265" s="156"/>
      <c r="J265" s="157">
        <f t="shared" si="30"/>
        <v>0</v>
      </c>
      <c r="K265" s="158"/>
      <c r="L265" s="34"/>
      <c r="M265" s="159" t="s">
        <v>1</v>
      </c>
      <c r="N265" s="160" t="s">
        <v>41</v>
      </c>
      <c r="O265" s="59"/>
      <c r="P265" s="161">
        <f t="shared" si="31"/>
        <v>0</v>
      </c>
      <c r="Q265" s="161">
        <v>0</v>
      </c>
      <c r="R265" s="161">
        <f t="shared" si="32"/>
        <v>0</v>
      </c>
      <c r="S265" s="161">
        <v>0</v>
      </c>
      <c r="T265" s="162">
        <f t="shared" si="3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237</v>
      </c>
      <c r="AT265" s="163" t="s">
        <v>161</v>
      </c>
      <c r="AU265" s="163" t="s">
        <v>85</v>
      </c>
      <c r="AY265" s="18" t="s">
        <v>159</v>
      </c>
      <c r="BE265" s="164">
        <f t="shared" si="34"/>
        <v>0</v>
      </c>
      <c r="BF265" s="164">
        <f t="shared" si="35"/>
        <v>0</v>
      </c>
      <c r="BG265" s="164">
        <f t="shared" si="36"/>
        <v>0</v>
      </c>
      <c r="BH265" s="164">
        <f t="shared" si="37"/>
        <v>0</v>
      </c>
      <c r="BI265" s="164">
        <f t="shared" si="38"/>
        <v>0</v>
      </c>
      <c r="BJ265" s="18" t="s">
        <v>83</v>
      </c>
      <c r="BK265" s="164">
        <f t="shared" si="39"/>
        <v>0</v>
      </c>
      <c r="BL265" s="18" t="s">
        <v>237</v>
      </c>
      <c r="BM265" s="163" t="s">
        <v>1783</v>
      </c>
    </row>
    <row r="266" spans="1:65" s="2" customFormat="1" ht="21.75" customHeight="1">
      <c r="A266" s="33"/>
      <c r="B266" s="150"/>
      <c r="C266" s="151" t="s">
        <v>1058</v>
      </c>
      <c r="D266" s="151" t="s">
        <v>161</v>
      </c>
      <c r="E266" s="152" t="s">
        <v>3873</v>
      </c>
      <c r="F266" s="153" t="s">
        <v>3874</v>
      </c>
      <c r="G266" s="154" t="s">
        <v>190</v>
      </c>
      <c r="H266" s="155">
        <v>1184</v>
      </c>
      <c r="I266" s="156"/>
      <c r="J266" s="157">
        <f t="shared" si="30"/>
        <v>0</v>
      </c>
      <c r="K266" s="158"/>
      <c r="L266" s="34"/>
      <c r="M266" s="159" t="s">
        <v>1</v>
      </c>
      <c r="N266" s="160" t="s">
        <v>41</v>
      </c>
      <c r="O266" s="59"/>
      <c r="P266" s="161">
        <f t="shared" si="31"/>
        <v>0</v>
      </c>
      <c r="Q266" s="161">
        <v>0</v>
      </c>
      <c r="R266" s="161">
        <f t="shared" si="32"/>
        <v>0</v>
      </c>
      <c r="S266" s="161">
        <v>0</v>
      </c>
      <c r="T266" s="162">
        <f t="shared" si="3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237</v>
      </c>
      <c r="AT266" s="163" t="s">
        <v>161</v>
      </c>
      <c r="AU266" s="163" t="s">
        <v>85</v>
      </c>
      <c r="AY266" s="18" t="s">
        <v>159</v>
      </c>
      <c r="BE266" s="164">
        <f t="shared" si="34"/>
        <v>0</v>
      </c>
      <c r="BF266" s="164">
        <f t="shared" si="35"/>
        <v>0</v>
      </c>
      <c r="BG266" s="164">
        <f t="shared" si="36"/>
        <v>0</v>
      </c>
      <c r="BH266" s="164">
        <f t="shared" si="37"/>
        <v>0</v>
      </c>
      <c r="BI266" s="164">
        <f t="shared" si="38"/>
        <v>0</v>
      </c>
      <c r="BJ266" s="18" t="s">
        <v>83</v>
      </c>
      <c r="BK266" s="164">
        <f t="shared" si="39"/>
        <v>0</v>
      </c>
      <c r="BL266" s="18" t="s">
        <v>237</v>
      </c>
      <c r="BM266" s="163" t="s">
        <v>1793</v>
      </c>
    </row>
    <row r="267" spans="1:65" s="2" customFormat="1" ht="33" customHeight="1">
      <c r="A267" s="33"/>
      <c r="B267" s="150"/>
      <c r="C267" s="151" t="s">
        <v>1063</v>
      </c>
      <c r="D267" s="151" t="s">
        <v>161</v>
      </c>
      <c r="E267" s="152" t="s">
        <v>3875</v>
      </c>
      <c r="F267" s="153" t="s">
        <v>3876</v>
      </c>
      <c r="G267" s="154" t="s">
        <v>204</v>
      </c>
      <c r="H267" s="155">
        <v>0.01</v>
      </c>
      <c r="I267" s="156"/>
      <c r="J267" s="157">
        <f t="shared" si="30"/>
        <v>0</v>
      </c>
      <c r="K267" s="158"/>
      <c r="L267" s="34"/>
      <c r="M267" s="159" t="s">
        <v>1</v>
      </c>
      <c r="N267" s="160" t="s">
        <v>41</v>
      </c>
      <c r="O267" s="59"/>
      <c r="P267" s="161">
        <f t="shared" si="31"/>
        <v>0</v>
      </c>
      <c r="Q267" s="161">
        <v>0</v>
      </c>
      <c r="R267" s="161">
        <f t="shared" si="32"/>
        <v>0</v>
      </c>
      <c r="S267" s="161">
        <v>0</v>
      </c>
      <c r="T267" s="162">
        <f t="shared" si="3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237</v>
      </c>
      <c r="AT267" s="163" t="s">
        <v>161</v>
      </c>
      <c r="AU267" s="163" t="s">
        <v>85</v>
      </c>
      <c r="AY267" s="18" t="s">
        <v>159</v>
      </c>
      <c r="BE267" s="164">
        <f t="shared" si="34"/>
        <v>0</v>
      </c>
      <c r="BF267" s="164">
        <f t="shared" si="35"/>
        <v>0</v>
      </c>
      <c r="BG267" s="164">
        <f t="shared" si="36"/>
        <v>0</v>
      </c>
      <c r="BH267" s="164">
        <f t="shared" si="37"/>
        <v>0</v>
      </c>
      <c r="BI267" s="164">
        <f t="shared" si="38"/>
        <v>0</v>
      </c>
      <c r="BJ267" s="18" t="s">
        <v>83</v>
      </c>
      <c r="BK267" s="164">
        <f t="shared" si="39"/>
        <v>0</v>
      </c>
      <c r="BL267" s="18" t="s">
        <v>237</v>
      </c>
      <c r="BM267" s="163" t="s">
        <v>1802</v>
      </c>
    </row>
    <row r="268" spans="1:65" s="2" customFormat="1" ht="24.2" customHeight="1">
      <c r="A268" s="33"/>
      <c r="B268" s="150"/>
      <c r="C268" s="151" t="s">
        <v>1068</v>
      </c>
      <c r="D268" s="151" t="s">
        <v>161</v>
      </c>
      <c r="E268" s="152" t="s">
        <v>3877</v>
      </c>
      <c r="F268" s="153" t="s">
        <v>3878</v>
      </c>
      <c r="G268" s="154" t="s">
        <v>2506</v>
      </c>
      <c r="H268" s="218"/>
      <c r="I268" s="156"/>
      <c r="J268" s="157">
        <f t="shared" si="30"/>
        <v>0</v>
      </c>
      <c r="K268" s="158"/>
      <c r="L268" s="34"/>
      <c r="M268" s="159" t="s">
        <v>1</v>
      </c>
      <c r="N268" s="160" t="s">
        <v>41</v>
      </c>
      <c r="O268" s="59"/>
      <c r="P268" s="161">
        <f t="shared" si="31"/>
        <v>0</v>
      </c>
      <c r="Q268" s="161">
        <v>0</v>
      </c>
      <c r="R268" s="161">
        <f t="shared" si="32"/>
        <v>0</v>
      </c>
      <c r="S268" s="161">
        <v>0</v>
      </c>
      <c r="T268" s="162">
        <f t="shared" si="3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237</v>
      </c>
      <c r="AT268" s="163" t="s">
        <v>161</v>
      </c>
      <c r="AU268" s="163" t="s">
        <v>85</v>
      </c>
      <c r="AY268" s="18" t="s">
        <v>159</v>
      </c>
      <c r="BE268" s="164">
        <f t="shared" si="34"/>
        <v>0</v>
      </c>
      <c r="BF268" s="164">
        <f t="shared" si="35"/>
        <v>0</v>
      </c>
      <c r="BG268" s="164">
        <f t="shared" si="36"/>
        <v>0</v>
      </c>
      <c r="BH268" s="164">
        <f t="shared" si="37"/>
        <v>0</v>
      </c>
      <c r="BI268" s="164">
        <f t="shared" si="38"/>
        <v>0</v>
      </c>
      <c r="BJ268" s="18" t="s">
        <v>83</v>
      </c>
      <c r="BK268" s="164">
        <f t="shared" si="39"/>
        <v>0</v>
      </c>
      <c r="BL268" s="18" t="s">
        <v>237</v>
      </c>
      <c r="BM268" s="163" t="s">
        <v>1812</v>
      </c>
    </row>
    <row r="269" spans="2:63" s="12" customFormat="1" ht="22.9" customHeight="1">
      <c r="B269" s="137"/>
      <c r="D269" s="138" t="s">
        <v>75</v>
      </c>
      <c r="E269" s="148" t="s">
        <v>1963</v>
      </c>
      <c r="F269" s="148" t="s">
        <v>1964</v>
      </c>
      <c r="I269" s="140"/>
      <c r="J269" s="149">
        <f>BK269</f>
        <v>0</v>
      </c>
      <c r="L269" s="137"/>
      <c r="M269" s="142"/>
      <c r="N269" s="143"/>
      <c r="O269" s="143"/>
      <c r="P269" s="144">
        <f>SUM(P270:P308)</f>
        <v>0</v>
      </c>
      <c r="Q269" s="143"/>
      <c r="R269" s="144">
        <f>SUM(R270:R308)</f>
        <v>0</v>
      </c>
      <c r="S269" s="143"/>
      <c r="T269" s="145">
        <f>SUM(T270:T308)</f>
        <v>0</v>
      </c>
      <c r="AR269" s="138" t="s">
        <v>85</v>
      </c>
      <c r="AT269" s="146" t="s">
        <v>75</v>
      </c>
      <c r="AU269" s="146" t="s">
        <v>83</v>
      </c>
      <c r="AY269" s="138" t="s">
        <v>159</v>
      </c>
      <c r="BK269" s="147">
        <f>SUM(BK270:BK308)</f>
        <v>0</v>
      </c>
    </row>
    <row r="270" spans="1:65" s="2" customFormat="1" ht="16.5" customHeight="1">
      <c r="A270" s="33"/>
      <c r="B270" s="150"/>
      <c r="C270" s="151" t="s">
        <v>1074</v>
      </c>
      <c r="D270" s="151" t="s">
        <v>161</v>
      </c>
      <c r="E270" s="152" t="s">
        <v>3879</v>
      </c>
      <c r="F270" s="153" t="s">
        <v>3880</v>
      </c>
      <c r="G270" s="154" t="s">
        <v>210</v>
      </c>
      <c r="H270" s="155">
        <v>5</v>
      </c>
      <c r="I270" s="156"/>
      <c r="J270" s="157">
        <f aca="true" t="shared" si="40" ref="J270:J308">ROUND(I270*H270,2)</f>
        <v>0</v>
      </c>
      <c r="K270" s="158"/>
      <c r="L270" s="34"/>
      <c r="M270" s="159" t="s">
        <v>1</v>
      </c>
      <c r="N270" s="160" t="s">
        <v>41</v>
      </c>
      <c r="O270" s="59"/>
      <c r="P270" s="161">
        <f aca="true" t="shared" si="41" ref="P270:P308">O270*H270</f>
        <v>0</v>
      </c>
      <c r="Q270" s="161">
        <v>0</v>
      </c>
      <c r="R270" s="161">
        <f aca="true" t="shared" si="42" ref="R270:R308">Q270*H270</f>
        <v>0</v>
      </c>
      <c r="S270" s="161">
        <v>0</v>
      </c>
      <c r="T270" s="162">
        <f aca="true" t="shared" si="43" ref="T270:T308"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237</v>
      </c>
      <c r="AT270" s="163" t="s">
        <v>161</v>
      </c>
      <c r="AU270" s="163" t="s">
        <v>85</v>
      </c>
      <c r="AY270" s="18" t="s">
        <v>159</v>
      </c>
      <c r="BE270" s="164">
        <f aca="true" t="shared" si="44" ref="BE270:BE308">IF(N270="základní",J270,0)</f>
        <v>0</v>
      </c>
      <c r="BF270" s="164">
        <f aca="true" t="shared" si="45" ref="BF270:BF308">IF(N270="snížená",J270,0)</f>
        <v>0</v>
      </c>
      <c r="BG270" s="164">
        <f aca="true" t="shared" si="46" ref="BG270:BG308">IF(N270="zákl. přenesená",J270,0)</f>
        <v>0</v>
      </c>
      <c r="BH270" s="164">
        <f aca="true" t="shared" si="47" ref="BH270:BH308">IF(N270="sníž. přenesená",J270,0)</f>
        <v>0</v>
      </c>
      <c r="BI270" s="164">
        <f aca="true" t="shared" si="48" ref="BI270:BI308">IF(N270="nulová",J270,0)</f>
        <v>0</v>
      </c>
      <c r="BJ270" s="18" t="s">
        <v>83</v>
      </c>
      <c r="BK270" s="164">
        <f aca="true" t="shared" si="49" ref="BK270:BK308">ROUND(I270*H270,2)</f>
        <v>0</v>
      </c>
      <c r="BL270" s="18" t="s">
        <v>237</v>
      </c>
      <c r="BM270" s="163" t="s">
        <v>1823</v>
      </c>
    </row>
    <row r="271" spans="1:65" s="2" customFormat="1" ht="24.2" customHeight="1">
      <c r="A271" s="33"/>
      <c r="B271" s="150"/>
      <c r="C271" s="151" t="s">
        <v>1079</v>
      </c>
      <c r="D271" s="151" t="s">
        <v>161</v>
      </c>
      <c r="E271" s="152" t="s">
        <v>3881</v>
      </c>
      <c r="F271" s="153" t="s">
        <v>3882</v>
      </c>
      <c r="G271" s="154" t="s">
        <v>210</v>
      </c>
      <c r="H271" s="155">
        <v>16</v>
      </c>
      <c r="I271" s="156"/>
      <c r="J271" s="157">
        <f t="shared" si="40"/>
        <v>0</v>
      </c>
      <c r="K271" s="158"/>
      <c r="L271" s="34"/>
      <c r="M271" s="159" t="s">
        <v>1</v>
      </c>
      <c r="N271" s="160" t="s">
        <v>41</v>
      </c>
      <c r="O271" s="59"/>
      <c r="P271" s="161">
        <f t="shared" si="41"/>
        <v>0</v>
      </c>
      <c r="Q271" s="161">
        <v>0</v>
      </c>
      <c r="R271" s="161">
        <f t="shared" si="42"/>
        <v>0</v>
      </c>
      <c r="S271" s="161">
        <v>0</v>
      </c>
      <c r="T271" s="162">
        <f t="shared" si="4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237</v>
      </c>
      <c r="AT271" s="163" t="s">
        <v>161</v>
      </c>
      <c r="AU271" s="163" t="s">
        <v>85</v>
      </c>
      <c r="AY271" s="18" t="s">
        <v>159</v>
      </c>
      <c r="BE271" s="164">
        <f t="shared" si="44"/>
        <v>0</v>
      </c>
      <c r="BF271" s="164">
        <f t="shared" si="45"/>
        <v>0</v>
      </c>
      <c r="BG271" s="164">
        <f t="shared" si="46"/>
        <v>0</v>
      </c>
      <c r="BH271" s="164">
        <f t="shared" si="47"/>
        <v>0</v>
      </c>
      <c r="BI271" s="164">
        <f t="shared" si="48"/>
        <v>0</v>
      </c>
      <c r="BJ271" s="18" t="s">
        <v>83</v>
      </c>
      <c r="BK271" s="164">
        <f t="shared" si="49"/>
        <v>0</v>
      </c>
      <c r="BL271" s="18" t="s">
        <v>237</v>
      </c>
      <c r="BM271" s="163" t="s">
        <v>1832</v>
      </c>
    </row>
    <row r="272" spans="1:65" s="2" customFormat="1" ht="16.5" customHeight="1">
      <c r="A272" s="33"/>
      <c r="B272" s="150"/>
      <c r="C272" s="151" t="s">
        <v>1084</v>
      </c>
      <c r="D272" s="151" t="s">
        <v>161</v>
      </c>
      <c r="E272" s="152" t="s">
        <v>3883</v>
      </c>
      <c r="F272" s="153" t="s">
        <v>3884</v>
      </c>
      <c r="G272" s="154" t="s">
        <v>325</v>
      </c>
      <c r="H272" s="155">
        <v>16</v>
      </c>
      <c r="I272" s="156"/>
      <c r="J272" s="157">
        <f t="shared" si="40"/>
        <v>0</v>
      </c>
      <c r="K272" s="158"/>
      <c r="L272" s="34"/>
      <c r="M272" s="159" t="s">
        <v>1</v>
      </c>
      <c r="N272" s="160" t="s">
        <v>41</v>
      </c>
      <c r="O272" s="59"/>
      <c r="P272" s="161">
        <f t="shared" si="41"/>
        <v>0</v>
      </c>
      <c r="Q272" s="161">
        <v>0</v>
      </c>
      <c r="R272" s="161">
        <f t="shared" si="42"/>
        <v>0</v>
      </c>
      <c r="S272" s="161">
        <v>0</v>
      </c>
      <c r="T272" s="162">
        <f t="shared" si="4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237</v>
      </c>
      <c r="AT272" s="163" t="s">
        <v>161</v>
      </c>
      <c r="AU272" s="163" t="s">
        <v>85</v>
      </c>
      <c r="AY272" s="18" t="s">
        <v>159</v>
      </c>
      <c r="BE272" s="164">
        <f t="shared" si="44"/>
        <v>0</v>
      </c>
      <c r="BF272" s="164">
        <f t="shared" si="45"/>
        <v>0</v>
      </c>
      <c r="BG272" s="164">
        <f t="shared" si="46"/>
        <v>0</v>
      </c>
      <c r="BH272" s="164">
        <f t="shared" si="47"/>
        <v>0</v>
      </c>
      <c r="BI272" s="164">
        <f t="shared" si="48"/>
        <v>0</v>
      </c>
      <c r="BJ272" s="18" t="s">
        <v>83</v>
      </c>
      <c r="BK272" s="164">
        <f t="shared" si="49"/>
        <v>0</v>
      </c>
      <c r="BL272" s="18" t="s">
        <v>237</v>
      </c>
      <c r="BM272" s="163" t="s">
        <v>1843</v>
      </c>
    </row>
    <row r="273" spans="1:65" s="2" customFormat="1" ht="24.2" customHeight="1">
      <c r="A273" s="33"/>
      <c r="B273" s="150"/>
      <c r="C273" s="191" t="s">
        <v>1089</v>
      </c>
      <c r="D273" s="191" t="s">
        <v>581</v>
      </c>
      <c r="E273" s="192" t="s">
        <v>3885</v>
      </c>
      <c r="F273" s="193" t="s">
        <v>3886</v>
      </c>
      <c r="G273" s="194" t="s">
        <v>325</v>
      </c>
      <c r="H273" s="195">
        <v>16</v>
      </c>
      <c r="I273" s="196"/>
      <c r="J273" s="197">
        <f t="shared" si="40"/>
        <v>0</v>
      </c>
      <c r="K273" s="198"/>
      <c r="L273" s="199"/>
      <c r="M273" s="200" t="s">
        <v>1</v>
      </c>
      <c r="N273" s="201" t="s">
        <v>41</v>
      </c>
      <c r="O273" s="59"/>
      <c r="P273" s="161">
        <f t="shared" si="41"/>
        <v>0</v>
      </c>
      <c r="Q273" s="161">
        <v>0</v>
      </c>
      <c r="R273" s="161">
        <f t="shared" si="42"/>
        <v>0</v>
      </c>
      <c r="S273" s="161">
        <v>0</v>
      </c>
      <c r="T273" s="162">
        <f t="shared" si="4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327</v>
      </c>
      <c r="AT273" s="163" t="s">
        <v>581</v>
      </c>
      <c r="AU273" s="163" t="s">
        <v>85</v>
      </c>
      <c r="AY273" s="18" t="s">
        <v>159</v>
      </c>
      <c r="BE273" s="164">
        <f t="shared" si="44"/>
        <v>0</v>
      </c>
      <c r="BF273" s="164">
        <f t="shared" si="45"/>
        <v>0</v>
      </c>
      <c r="BG273" s="164">
        <f t="shared" si="46"/>
        <v>0</v>
      </c>
      <c r="BH273" s="164">
        <f t="shared" si="47"/>
        <v>0</v>
      </c>
      <c r="BI273" s="164">
        <f t="shared" si="48"/>
        <v>0</v>
      </c>
      <c r="BJ273" s="18" t="s">
        <v>83</v>
      </c>
      <c r="BK273" s="164">
        <f t="shared" si="49"/>
        <v>0</v>
      </c>
      <c r="BL273" s="18" t="s">
        <v>237</v>
      </c>
      <c r="BM273" s="163" t="s">
        <v>1854</v>
      </c>
    </row>
    <row r="274" spans="1:65" s="2" customFormat="1" ht="24.2" customHeight="1">
      <c r="A274" s="33"/>
      <c r="B274" s="150"/>
      <c r="C274" s="151" t="s">
        <v>1094</v>
      </c>
      <c r="D274" s="151" t="s">
        <v>161</v>
      </c>
      <c r="E274" s="152" t="s">
        <v>3887</v>
      </c>
      <c r="F274" s="153" t="s">
        <v>3888</v>
      </c>
      <c r="G274" s="154" t="s">
        <v>210</v>
      </c>
      <c r="H274" s="155">
        <v>1</v>
      </c>
      <c r="I274" s="156"/>
      <c r="J274" s="157">
        <f t="shared" si="40"/>
        <v>0</v>
      </c>
      <c r="K274" s="158"/>
      <c r="L274" s="34"/>
      <c r="M274" s="159" t="s">
        <v>1</v>
      </c>
      <c r="N274" s="160" t="s">
        <v>41</v>
      </c>
      <c r="O274" s="59"/>
      <c r="P274" s="161">
        <f t="shared" si="41"/>
        <v>0</v>
      </c>
      <c r="Q274" s="161">
        <v>0</v>
      </c>
      <c r="R274" s="161">
        <f t="shared" si="42"/>
        <v>0</v>
      </c>
      <c r="S274" s="161">
        <v>0</v>
      </c>
      <c r="T274" s="162">
        <f t="shared" si="4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237</v>
      </c>
      <c r="AT274" s="163" t="s">
        <v>161</v>
      </c>
      <c r="AU274" s="163" t="s">
        <v>85</v>
      </c>
      <c r="AY274" s="18" t="s">
        <v>159</v>
      </c>
      <c r="BE274" s="164">
        <f t="shared" si="44"/>
        <v>0</v>
      </c>
      <c r="BF274" s="164">
        <f t="shared" si="45"/>
        <v>0</v>
      </c>
      <c r="BG274" s="164">
        <f t="shared" si="46"/>
        <v>0</v>
      </c>
      <c r="BH274" s="164">
        <f t="shared" si="47"/>
        <v>0</v>
      </c>
      <c r="BI274" s="164">
        <f t="shared" si="48"/>
        <v>0</v>
      </c>
      <c r="BJ274" s="18" t="s">
        <v>83</v>
      </c>
      <c r="BK274" s="164">
        <f t="shared" si="49"/>
        <v>0</v>
      </c>
      <c r="BL274" s="18" t="s">
        <v>237</v>
      </c>
      <c r="BM274" s="163" t="s">
        <v>1866</v>
      </c>
    </row>
    <row r="275" spans="1:65" s="2" customFormat="1" ht="16.5" customHeight="1">
      <c r="A275" s="33"/>
      <c r="B275" s="150"/>
      <c r="C275" s="151" t="s">
        <v>1099</v>
      </c>
      <c r="D275" s="151" t="s">
        <v>161</v>
      </c>
      <c r="E275" s="152" t="s">
        <v>3889</v>
      </c>
      <c r="F275" s="153" t="s">
        <v>3890</v>
      </c>
      <c r="G275" s="154" t="s">
        <v>210</v>
      </c>
      <c r="H275" s="155">
        <v>5</v>
      </c>
      <c r="I275" s="156"/>
      <c r="J275" s="157">
        <f t="shared" si="40"/>
        <v>0</v>
      </c>
      <c r="K275" s="158"/>
      <c r="L275" s="34"/>
      <c r="M275" s="159" t="s">
        <v>1</v>
      </c>
      <c r="N275" s="160" t="s">
        <v>41</v>
      </c>
      <c r="O275" s="59"/>
      <c r="P275" s="161">
        <f t="shared" si="41"/>
        <v>0</v>
      </c>
      <c r="Q275" s="161">
        <v>0</v>
      </c>
      <c r="R275" s="161">
        <f t="shared" si="42"/>
        <v>0</v>
      </c>
      <c r="S275" s="161">
        <v>0</v>
      </c>
      <c r="T275" s="162">
        <f t="shared" si="4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3" t="s">
        <v>237</v>
      </c>
      <c r="AT275" s="163" t="s">
        <v>161</v>
      </c>
      <c r="AU275" s="163" t="s">
        <v>85</v>
      </c>
      <c r="AY275" s="18" t="s">
        <v>159</v>
      </c>
      <c r="BE275" s="164">
        <f t="shared" si="44"/>
        <v>0</v>
      </c>
      <c r="BF275" s="164">
        <f t="shared" si="45"/>
        <v>0</v>
      </c>
      <c r="BG275" s="164">
        <f t="shared" si="46"/>
        <v>0</v>
      </c>
      <c r="BH275" s="164">
        <f t="shared" si="47"/>
        <v>0</v>
      </c>
      <c r="BI275" s="164">
        <f t="shared" si="48"/>
        <v>0</v>
      </c>
      <c r="BJ275" s="18" t="s">
        <v>83</v>
      </c>
      <c r="BK275" s="164">
        <f t="shared" si="49"/>
        <v>0</v>
      </c>
      <c r="BL275" s="18" t="s">
        <v>237</v>
      </c>
      <c r="BM275" s="163" t="s">
        <v>1878</v>
      </c>
    </row>
    <row r="276" spans="1:65" s="2" customFormat="1" ht="24.2" customHeight="1">
      <c r="A276" s="33"/>
      <c r="B276" s="150"/>
      <c r="C276" s="151" t="s">
        <v>1103</v>
      </c>
      <c r="D276" s="151" t="s">
        <v>161</v>
      </c>
      <c r="E276" s="152" t="s">
        <v>3891</v>
      </c>
      <c r="F276" s="153" t="s">
        <v>3892</v>
      </c>
      <c r="G276" s="154" t="s">
        <v>210</v>
      </c>
      <c r="H276" s="155">
        <v>22</v>
      </c>
      <c r="I276" s="156"/>
      <c r="J276" s="157">
        <f t="shared" si="40"/>
        <v>0</v>
      </c>
      <c r="K276" s="158"/>
      <c r="L276" s="34"/>
      <c r="M276" s="159" t="s">
        <v>1</v>
      </c>
      <c r="N276" s="160" t="s">
        <v>41</v>
      </c>
      <c r="O276" s="59"/>
      <c r="P276" s="161">
        <f t="shared" si="41"/>
        <v>0</v>
      </c>
      <c r="Q276" s="161">
        <v>0</v>
      </c>
      <c r="R276" s="161">
        <f t="shared" si="42"/>
        <v>0</v>
      </c>
      <c r="S276" s="161">
        <v>0</v>
      </c>
      <c r="T276" s="162">
        <f t="shared" si="4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237</v>
      </c>
      <c r="AT276" s="163" t="s">
        <v>161</v>
      </c>
      <c r="AU276" s="163" t="s">
        <v>85</v>
      </c>
      <c r="AY276" s="18" t="s">
        <v>159</v>
      </c>
      <c r="BE276" s="164">
        <f t="shared" si="44"/>
        <v>0</v>
      </c>
      <c r="BF276" s="164">
        <f t="shared" si="45"/>
        <v>0</v>
      </c>
      <c r="BG276" s="164">
        <f t="shared" si="46"/>
        <v>0</v>
      </c>
      <c r="BH276" s="164">
        <f t="shared" si="47"/>
        <v>0</v>
      </c>
      <c r="BI276" s="164">
        <f t="shared" si="48"/>
        <v>0</v>
      </c>
      <c r="BJ276" s="18" t="s">
        <v>83</v>
      </c>
      <c r="BK276" s="164">
        <f t="shared" si="49"/>
        <v>0</v>
      </c>
      <c r="BL276" s="18" t="s">
        <v>237</v>
      </c>
      <c r="BM276" s="163" t="s">
        <v>1888</v>
      </c>
    </row>
    <row r="277" spans="1:65" s="2" customFormat="1" ht="24.2" customHeight="1">
      <c r="A277" s="33"/>
      <c r="B277" s="150"/>
      <c r="C277" s="151" t="s">
        <v>1108</v>
      </c>
      <c r="D277" s="151" t="s">
        <v>161</v>
      </c>
      <c r="E277" s="152" t="s">
        <v>3893</v>
      </c>
      <c r="F277" s="153" t="s">
        <v>3894</v>
      </c>
      <c r="G277" s="154" t="s">
        <v>210</v>
      </c>
      <c r="H277" s="155">
        <v>2</v>
      </c>
      <c r="I277" s="156"/>
      <c r="J277" s="157">
        <f t="shared" si="40"/>
        <v>0</v>
      </c>
      <c r="K277" s="158"/>
      <c r="L277" s="34"/>
      <c r="M277" s="159" t="s">
        <v>1</v>
      </c>
      <c r="N277" s="160" t="s">
        <v>41</v>
      </c>
      <c r="O277" s="59"/>
      <c r="P277" s="161">
        <f t="shared" si="41"/>
        <v>0</v>
      </c>
      <c r="Q277" s="161">
        <v>0</v>
      </c>
      <c r="R277" s="161">
        <f t="shared" si="42"/>
        <v>0</v>
      </c>
      <c r="S277" s="161">
        <v>0</v>
      </c>
      <c r="T277" s="162">
        <f t="shared" si="4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3" t="s">
        <v>237</v>
      </c>
      <c r="AT277" s="163" t="s">
        <v>161</v>
      </c>
      <c r="AU277" s="163" t="s">
        <v>85</v>
      </c>
      <c r="AY277" s="18" t="s">
        <v>159</v>
      </c>
      <c r="BE277" s="164">
        <f t="shared" si="44"/>
        <v>0</v>
      </c>
      <c r="BF277" s="164">
        <f t="shared" si="45"/>
        <v>0</v>
      </c>
      <c r="BG277" s="164">
        <f t="shared" si="46"/>
        <v>0</v>
      </c>
      <c r="BH277" s="164">
        <f t="shared" si="47"/>
        <v>0</v>
      </c>
      <c r="BI277" s="164">
        <f t="shared" si="48"/>
        <v>0</v>
      </c>
      <c r="BJ277" s="18" t="s">
        <v>83</v>
      </c>
      <c r="BK277" s="164">
        <f t="shared" si="49"/>
        <v>0</v>
      </c>
      <c r="BL277" s="18" t="s">
        <v>237</v>
      </c>
      <c r="BM277" s="163" t="s">
        <v>1898</v>
      </c>
    </row>
    <row r="278" spans="1:65" s="2" customFormat="1" ht="24.2" customHeight="1">
      <c r="A278" s="33"/>
      <c r="B278" s="150"/>
      <c r="C278" s="151" t="s">
        <v>1113</v>
      </c>
      <c r="D278" s="151" t="s">
        <v>161</v>
      </c>
      <c r="E278" s="152" t="s">
        <v>3895</v>
      </c>
      <c r="F278" s="153" t="s">
        <v>3896</v>
      </c>
      <c r="G278" s="154" t="s">
        <v>210</v>
      </c>
      <c r="H278" s="155">
        <v>2</v>
      </c>
      <c r="I278" s="156"/>
      <c r="J278" s="157">
        <f t="shared" si="40"/>
        <v>0</v>
      </c>
      <c r="K278" s="158"/>
      <c r="L278" s="34"/>
      <c r="M278" s="159" t="s">
        <v>1</v>
      </c>
      <c r="N278" s="160" t="s">
        <v>41</v>
      </c>
      <c r="O278" s="59"/>
      <c r="P278" s="161">
        <f t="shared" si="41"/>
        <v>0</v>
      </c>
      <c r="Q278" s="161">
        <v>0</v>
      </c>
      <c r="R278" s="161">
        <f t="shared" si="42"/>
        <v>0</v>
      </c>
      <c r="S278" s="161">
        <v>0</v>
      </c>
      <c r="T278" s="162">
        <f t="shared" si="4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237</v>
      </c>
      <c r="AT278" s="163" t="s">
        <v>161</v>
      </c>
      <c r="AU278" s="163" t="s">
        <v>85</v>
      </c>
      <c r="AY278" s="18" t="s">
        <v>159</v>
      </c>
      <c r="BE278" s="164">
        <f t="shared" si="44"/>
        <v>0</v>
      </c>
      <c r="BF278" s="164">
        <f t="shared" si="45"/>
        <v>0</v>
      </c>
      <c r="BG278" s="164">
        <f t="shared" si="46"/>
        <v>0</v>
      </c>
      <c r="BH278" s="164">
        <f t="shared" si="47"/>
        <v>0</v>
      </c>
      <c r="BI278" s="164">
        <f t="shared" si="48"/>
        <v>0</v>
      </c>
      <c r="BJ278" s="18" t="s">
        <v>83</v>
      </c>
      <c r="BK278" s="164">
        <f t="shared" si="49"/>
        <v>0</v>
      </c>
      <c r="BL278" s="18" t="s">
        <v>237</v>
      </c>
      <c r="BM278" s="163" t="s">
        <v>1907</v>
      </c>
    </row>
    <row r="279" spans="1:65" s="2" customFormat="1" ht="24.2" customHeight="1">
      <c r="A279" s="33"/>
      <c r="B279" s="150"/>
      <c r="C279" s="151" t="s">
        <v>1118</v>
      </c>
      <c r="D279" s="151" t="s">
        <v>161</v>
      </c>
      <c r="E279" s="152" t="s">
        <v>3897</v>
      </c>
      <c r="F279" s="153" t="s">
        <v>3898</v>
      </c>
      <c r="G279" s="154" t="s">
        <v>210</v>
      </c>
      <c r="H279" s="155">
        <v>5</v>
      </c>
      <c r="I279" s="156"/>
      <c r="J279" s="157">
        <f t="shared" si="40"/>
        <v>0</v>
      </c>
      <c r="K279" s="158"/>
      <c r="L279" s="34"/>
      <c r="M279" s="159" t="s">
        <v>1</v>
      </c>
      <c r="N279" s="160" t="s">
        <v>41</v>
      </c>
      <c r="O279" s="59"/>
      <c r="P279" s="161">
        <f t="shared" si="41"/>
        <v>0</v>
      </c>
      <c r="Q279" s="161">
        <v>0</v>
      </c>
      <c r="R279" s="161">
        <f t="shared" si="42"/>
        <v>0</v>
      </c>
      <c r="S279" s="161">
        <v>0</v>
      </c>
      <c r="T279" s="162">
        <f t="shared" si="4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237</v>
      </c>
      <c r="AT279" s="163" t="s">
        <v>161</v>
      </c>
      <c r="AU279" s="163" t="s">
        <v>85</v>
      </c>
      <c r="AY279" s="18" t="s">
        <v>159</v>
      </c>
      <c r="BE279" s="164">
        <f t="shared" si="44"/>
        <v>0</v>
      </c>
      <c r="BF279" s="164">
        <f t="shared" si="45"/>
        <v>0</v>
      </c>
      <c r="BG279" s="164">
        <f t="shared" si="46"/>
        <v>0</v>
      </c>
      <c r="BH279" s="164">
        <f t="shared" si="47"/>
        <v>0</v>
      </c>
      <c r="BI279" s="164">
        <f t="shared" si="48"/>
        <v>0</v>
      </c>
      <c r="BJ279" s="18" t="s">
        <v>83</v>
      </c>
      <c r="BK279" s="164">
        <f t="shared" si="49"/>
        <v>0</v>
      </c>
      <c r="BL279" s="18" t="s">
        <v>237</v>
      </c>
      <c r="BM279" s="163" t="s">
        <v>1916</v>
      </c>
    </row>
    <row r="280" spans="1:65" s="2" customFormat="1" ht="33" customHeight="1">
      <c r="A280" s="33"/>
      <c r="B280" s="150"/>
      <c r="C280" s="151" t="s">
        <v>1122</v>
      </c>
      <c r="D280" s="151" t="s">
        <v>161</v>
      </c>
      <c r="E280" s="152" t="s">
        <v>3899</v>
      </c>
      <c r="F280" s="153" t="s">
        <v>3900</v>
      </c>
      <c r="G280" s="154" t="s">
        <v>210</v>
      </c>
      <c r="H280" s="155">
        <v>2</v>
      </c>
      <c r="I280" s="156"/>
      <c r="J280" s="157">
        <f t="shared" si="40"/>
        <v>0</v>
      </c>
      <c r="K280" s="158"/>
      <c r="L280" s="34"/>
      <c r="M280" s="159" t="s">
        <v>1</v>
      </c>
      <c r="N280" s="160" t="s">
        <v>41</v>
      </c>
      <c r="O280" s="59"/>
      <c r="P280" s="161">
        <f t="shared" si="41"/>
        <v>0</v>
      </c>
      <c r="Q280" s="161">
        <v>0</v>
      </c>
      <c r="R280" s="161">
        <f t="shared" si="42"/>
        <v>0</v>
      </c>
      <c r="S280" s="161">
        <v>0</v>
      </c>
      <c r="T280" s="162">
        <f t="shared" si="4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3" t="s">
        <v>237</v>
      </c>
      <c r="AT280" s="163" t="s">
        <v>161</v>
      </c>
      <c r="AU280" s="163" t="s">
        <v>85</v>
      </c>
      <c r="AY280" s="18" t="s">
        <v>159</v>
      </c>
      <c r="BE280" s="164">
        <f t="shared" si="44"/>
        <v>0</v>
      </c>
      <c r="BF280" s="164">
        <f t="shared" si="45"/>
        <v>0</v>
      </c>
      <c r="BG280" s="164">
        <f t="shared" si="46"/>
        <v>0</v>
      </c>
      <c r="BH280" s="164">
        <f t="shared" si="47"/>
        <v>0</v>
      </c>
      <c r="BI280" s="164">
        <f t="shared" si="48"/>
        <v>0</v>
      </c>
      <c r="BJ280" s="18" t="s">
        <v>83</v>
      </c>
      <c r="BK280" s="164">
        <f t="shared" si="49"/>
        <v>0</v>
      </c>
      <c r="BL280" s="18" t="s">
        <v>237</v>
      </c>
      <c r="BM280" s="163" t="s">
        <v>1926</v>
      </c>
    </row>
    <row r="281" spans="1:65" s="2" customFormat="1" ht="33" customHeight="1">
      <c r="A281" s="33"/>
      <c r="B281" s="150"/>
      <c r="C281" s="151" t="s">
        <v>1126</v>
      </c>
      <c r="D281" s="151" t="s">
        <v>161</v>
      </c>
      <c r="E281" s="152" t="s">
        <v>3901</v>
      </c>
      <c r="F281" s="153" t="s">
        <v>3902</v>
      </c>
      <c r="G281" s="154" t="s">
        <v>210</v>
      </c>
      <c r="H281" s="155">
        <v>5</v>
      </c>
      <c r="I281" s="156"/>
      <c r="J281" s="157">
        <f t="shared" si="40"/>
        <v>0</v>
      </c>
      <c r="K281" s="158"/>
      <c r="L281" s="34"/>
      <c r="M281" s="159" t="s">
        <v>1</v>
      </c>
      <c r="N281" s="160" t="s">
        <v>41</v>
      </c>
      <c r="O281" s="59"/>
      <c r="P281" s="161">
        <f t="shared" si="41"/>
        <v>0</v>
      </c>
      <c r="Q281" s="161">
        <v>0</v>
      </c>
      <c r="R281" s="161">
        <f t="shared" si="42"/>
        <v>0</v>
      </c>
      <c r="S281" s="161">
        <v>0</v>
      </c>
      <c r="T281" s="162">
        <f t="shared" si="4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237</v>
      </c>
      <c r="AT281" s="163" t="s">
        <v>161</v>
      </c>
      <c r="AU281" s="163" t="s">
        <v>85</v>
      </c>
      <c r="AY281" s="18" t="s">
        <v>159</v>
      </c>
      <c r="BE281" s="164">
        <f t="shared" si="44"/>
        <v>0</v>
      </c>
      <c r="BF281" s="164">
        <f t="shared" si="45"/>
        <v>0</v>
      </c>
      <c r="BG281" s="164">
        <f t="shared" si="46"/>
        <v>0</v>
      </c>
      <c r="BH281" s="164">
        <f t="shared" si="47"/>
        <v>0</v>
      </c>
      <c r="BI281" s="164">
        <f t="shared" si="48"/>
        <v>0</v>
      </c>
      <c r="BJ281" s="18" t="s">
        <v>83</v>
      </c>
      <c r="BK281" s="164">
        <f t="shared" si="49"/>
        <v>0</v>
      </c>
      <c r="BL281" s="18" t="s">
        <v>237</v>
      </c>
      <c r="BM281" s="163" t="s">
        <v>1936</v>
      </c>
    </row>
    <row r="282" spans="1:65" s="2" customFormat="1" ht="16.5" customHeight="1">
      <c r="A282" s="33"/>
      <c r="B282" s="150"/>
      <c r="C282" s="151" t="s">
        <v>1132</v>
      </c>
      <c r="D282" s="151" t="s">
        <v>161</v>
      </c>
      <c r="E282" s="152" t="s">
        <v>3903</v>
      </c>
      <c r="F282" s="153" t="s">
        <v>3904</v>
      </c>
      <c r="G282" s="154" t="s">
        <v>210</v>
      </c>
      <c r="H282" s="155">
        <v>4</v>
      </c>
      <c r="I282" s="156"/>
      <c r="J282" s="157">
        <f t="shared" si="40"/>
        <v>0</v>
      </c>
      <c r="K282" s="158"/>
      <c r="L282" s="34"/>
      <c r="M282" s="159" t="s">
        <v>1</v>
      </c>
      <c r="N282" s="160" t="s">
        <v>41</v>
      </c>
      <c r="O282" s="59"/>
      <c r="P282" s="161">
        <f t="shared" si="41"/>
        <v>0</v>
      </c>
      <c r="Q282" s="161">
        <v>0</v>
      </c>
      <c r="R282" s="161">
        <f t="shared" si="42"/>
        <v>0</v>
      </c>
      <c r="S282" s="161">
        <v>0</v>
      </c>
      <c r="T282" s="162">
        <f t="shared" si="4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3" t="s">
        <v>237</v>
      </c>
      <c r="AT282" s="163" t="s">
        <v>161</v>
      </c>
      <c r="AU282" s="163" t="s">
        <v>85</v>
      </c>
      <c r="AY282" s="18" t="s">
        <v>159</v>
      </c>
      <c r="BE282" s="164">
        <f t="shared" si="44"/>
        <v>0</v>
      </c>
      <c r="BF282" s="164">
        <f t="shared" si="45"/>
        <v>0</v>
      </c>
      <c r="BG282" s="164">
        <f t="shared" si="46"/>
        <v>0</v>
      </c>
      <c r="BH282" s="164">
        <f t="shared" si="47"/>
        <v>0</v>
      </c>
      <c r="BI282" s="164">
        <f t="shared" si="48"/>
        <v>0</v>
      </c>
      <c r="BJ282" s="18" t="s">
        <v>83</v>
      </c>
      <c r="BK282" s="164">
        <f t="shared" si="49"/>
        <v>0</v>
      </c>
      <c r="BL282" s="18" t="s">
        <v>237</v>
      </c>
      <c r="BM282" s="163" t="s">
        <v>1954</v>
      </c>
    </row>
    <row r="283" spans="1:65" s="2" customFormat="1" ht="16.5" customHeight="1">
      <c r="A283" s="33"/>
      <c r="B283" s="150"/>
      <c r="C283" s="151" t="s">
        <v>1142</v>
      </c>
      <c r="D283" s="151" t="s">
        <v>161</v>
      </c>
      <c r="E283" s="152" t="s">
        <v>3905</v>
      </c>
      <c r="F283" s="153" t="s">
        <v>3906</v>
      </c>
      <c r="G283" s="154" t="s">
        <v>210</v>
      </c>
      <c r="H283" s="155">
        <v>1</v>
      </c>
      <c r="I283" s="156"/>
      <c r="J283" s="157">
        <f t="shared" si="40"/>
        <v>0</v>
      </c>
      <c r="K283" s="158"/>
      <c r="L283" s="34"/>
      <c r="M283" s="159" t="s">
        <v>1</v>
      </c>
      <c r="N283" s="160" t="s">
        <v>41</v>
      </c>
      <c r="O283" s="59"/>
      <c r="P283" s="161">
        <f t="shared" si="41"/>
        <v>0</v>
      </c>
      <c r="Q283" s="161">
        <v>0</v>
      </c>
      <c r="R283" s="161">
        <f t="shared" si="42"/>
        <v>0</v>
      </c>
      <c r="S283" s="161">
        <v>0</v>
      </c>
      <c r="T283" s="162">
        <f t="shared" si="4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237</v>
      </c>
      <c r="AT283" s="163" t="s">
        <v>161</v>
      </c>
      <c r="AU283" s="163" t="s">
        <v>85</v>
      </c>
      <c r="AY283" s="18" t="s">
        <v>159</v>
      </c>
      <c r="BE283" s="164">
        <f t="shared" si="44"/>
        <v>0</v>
      </c>
      <c r="BF283" s="164">
        <f t="shared" si="45"/>
        <v>0</v>
      </c>
      <c r="BG283" s="164">
        <f t="shared" si="46"/>
        <v>0</v>
      </c>
      <c r="BH283" s="164">
        <f t="shared" si="47"/>
        <v>0</v>
      </c>
      <c r="BI283" s="164">
        <f t="shared" si="48"/>
        <v>0</v>
      </c>
      <c r="BJ283" s="18" t="s">
        <v>83</v>
      </c>
      <c r="BK283" s="164">
        <f t="shared" si="49"/>
        <v>0</v>
      </c>
      <c r="BL283" s="18" t="s">
        <v>237</v>
      </c>
      <c r="BM283" s="163" t="s">
        <v>1965</v>
      </c>
    </row>
    <row r="284" spans="1:65" s="2" customFormat="1" ht="33" customHeight="1">
      <c r="A284" s="33"/>
      <c r="B284" s="150"/>
      <c r="C284" s="151" t="s">
        <v>1149</v>
      </c>
      <c r="D284" s="151" t="s">
        <v>161</v>
      </c>
      <c r="E284" s="152" t="s">
        <v>3907</v>
      </c>
      <c r="F284" s="153" t="s">
        <v>3908</v>
      </c>
      <c r="G284" s="154" t="s">
        <v>210</v>
      </c>
      <c r="H284" s="155">
        <v>5</v>
      </c>
      <c r="I284" s="156"/>
      <c r="J284" s="157">
        <f t="shared" si="40"/>
        <v>0</v>
      </c>
      <c r="K284" s="158"/>
      <c r="L284" s="34"/>
      <c r="M284" s="159" t="s">
        <v>1</v>
      </c>
      <c r="N284" s="160" t="s">
        <v>41</v>
      </c>
      <c r="O284" s="59"/>
      <c r="P284" s="161">
        <f t="shared" si="41"/>
        <v>0</v>
      </c>
      <c r="Q284" s="161">
        <v>0</v>
      </c>
      <c r="R284" s="161">
        <f t="shared" si="42"/>
        <v>0</v>
      </c>
      <c r="S284" s="161">
        <v>0</v>
      </c>
      <c r="T284" s="162">
        <f t="shared" si="4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3" t="s">
        <v>237</v>
      </c>
      <c r="AT284" s="163" t="s">
        <v>161</v>
      </c>
      <c r="AU284" s="163" t="s">
        <v>85</v>
      </c>
      <c r="AY284" s="18" t="s">
        <v>159</v>
      </c>
      <c r="BE284" s="164">
        <f t="shared" si="44"/>
        <v>0</v>
      </c>
      <c r="BF284" s="164">
        <f t="shared" si="45"/>
        <v>0</v>
      </c>
      <c r="BG284" s="164">
        <f t="shared" si="46"/>
        <v>0</v>
      </c>
      <c r="BH284" s="164">
        <f t="shared" si="47"/>
        <v>0</v>
      </c>
      <c r="BI284" s="164">
        <f t="shared" si="48"/>
        <v>0</v>
      </c>
      <c r="BJ284" s="18" t="s">
        <v>83</v>
      </c>
      <c r="BK284" s="164">
        <f t="shared" si="49"/>
        <v>0</v>
      </c>
      <c r="BL284" s="18" t="s">
        <v>237</v>
      </c>
      <c r="BM284" s="163" t="s">
        <v>1975</v>
      </c>
    </row>
    <row r="285" spans="1:65" s="2" customFormat="1" ht="33" customHeight="1">
      <c r="A285" s="33"/>
      <c r="B285" s="150"/>
      <c r="C285" s="151" t="s">
        <v>1154</v>
      </c>
      <c r="D285" s="151" t="s">
        <v>161</v>
      </c>
      <c r="E285" s="152" t="s">
        <v>3909</v>
      </c>
      <c r="F285" s="153" t="s">
        <v>3910</v>
      </c>
      <c r="G285" s="154" t="s">
        <v>204</v>
      </c>
      <c r="H285" s="155">
        <v>0.24</v>
      </c>
      <c r="I285" s="156"/>
      <c r="J285" s="157">
        <f t="shared" si="40"/>
        <v>0</v>
      </c>
      <c r="K285" s="158"/>
      <c r="L285" s="34"/>
      <c r="M285" s="159" t="s">
        <v>1</v>
      </c>
      <c r="N285" s="160" t="s">
        <v>41</v>
      </c>
      <c r="O285" s="59"/>
      <c r="P285" s="161">
        <f t="shared" si="41"/>
        <v>0</v>
      </c>
      <c r="Q285" s="161">
        <v>0</v>
      </c>
      <c r="R285" s="161">
        <f t="shared" si="42"/>
        <v>0</v>
      </c>
      <c r="S285" s="161">
        <v>0</v>
      </c>
      <c r="T285" s="162">
        <f t="shared" si="4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3" t="s">
        <v>237</v>
      </c>
      <c r="AT285" s="163" t="s">
        <v>161</v>
      </c>
      <c r="AU285" s="163" t="s">
        <v>85</v>
      </c>
      <c r="AY285" s="18" t="s">
        <v>159</v>
      </c>
      <c r="BE285" s="164">
        <f t="shared" si="44"/>
        <v>0</v>
      </c>
      <c r="BF285" s="164">
        <f t="shared" si="45"/>
        <v>0</v>
      </c>
      <c r="BG285" s="164">
        <f t="shared" si="46"/>
        <v>0</v>
      </c>
      <c r="BH285" s="164">
        <f t="shared" si="47"/>
        <v>0</v>
      </c>
      <c r="BI285" s="164">
        <f t="shared" si="48"/>
        <v>0</v>
      </c>
      <c r="BJ285" s="18" t="s">
        <v>83</v>
      </c>
      <c r="BK285" s="164">
        <f t="shared" si="49"/>
        <v>0</v>
      </c>
      <c r="BL285" s="18" t="s">
        <v>237</v>
      </c>
      <c r="BM285" s="163" t="s">
        <v>1984</v>
      </c>
    </row>
    <row r="286" spans="1:65" s="2" customFormat="1" ht="24.2" customHeight="1">
      <c r="A286" s="33"/>
      <c r="B286" s="150"/>
      <c r="C286" s="151" t="s">
        <v>1196</v>
      </c>
      <c r="D286" s="151" t="s">
        <v>161</v>
      </c>
      <c r="E286" s="152" t="s">
        <v>3911</v>
      </c>
      <c r="F286" s="153" t="s">
        <v>3912</v>
      </c>
      <c r="G286" s="154" t="s">
        <v>210</v>
      </c>
      <c r="H286" s="155">
        <v>88</v>
      </c>
      <c r="I286" s="156"/>
      <c r="J286" s="157">
        <f t="shared" si="40"/>
        <v>0</v>
      </c>
      <c r="K286" s="158"/>
      <c r="L286" s="34"/>
      <c r="M286" s="159" t="s">
        <v>1</v>
      </c>
      <c r="N286" s="160" t="s">
        <v>41</v>
      </c>
      <c r="O286" s="59"/>
      <c r="P286" s="161">
        <f t="shared" si="41"/>
        <v>0</v>
      </c>
      <c r="Q286" s="161">
        <v>0</v>
      </c>
      <c r="R286" s="161">
        <f t="shared" si="42"/>
        <v>0</v>
      </c>
      <c r="S286" s="161">
        <v>0</v>
      </c>
      <c r="T286" s="162">
        <f t="shared" si="4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237</v>
      </c>
      <c r="AT286" s="163" t="s">
        <v>161</v>
      </c>
      <c r="AU286" s="163" t="s">
        <v>85</v>
      </c>
      <c r="AY286" s="18" t="s">
        <v>159</v>
      </c>
      <c r="BE286" s="164">
        <f t="shared" si="44"/>
        <v>0</v>
      </c>
      <c r="BF286" s="164">
        <f t="shared" si="45"/>
        <v>0</v>
      </c>
      <c r="BG286" s="164">
        <f t="shared" si="46"/>
        <v>0</v>
      </c>
      <c r="BH286" s="164">
        <f t="shared" si="47"/>
        <v>0</v>
      </c>
      <c r="BI286" s="164">
        <f t="shared" si="48"/>
        <v>0</v>
      </c>
      <c r="BJ286" s="18" t="s">
        <v>83</v>
      </c>
      <c r="BK286" s="164">
        <f t="shared" si="49"/>
        <v>0</v>
      </c>
      <c r="BL286" s="18" t="s">
        <v>237</v>
      </c>
      <c r="BM286" s="163" t="s">
        <v>1995</v>
      </c>
    </row>
    <row r="287" spans="1:65" s="2" customFormat="1" ht="16.5" customHeight="1">
      <c r="A287" s="33"/>
      <c r="B287" s="150"/>
      <c r="C287" s="151" t="s">
        <v>1218</v>
      </c>
      <c r="D287" s="151" t="s">
        <v>161</v>
      </c>
      <c r="E287" s="152" t="s">
        <v>3913</v>
      </c>
      <c r="F287" s="153" t="s">
        <v>3914</v>
      </c>
      <c r="G287" s="154" t="s">
        <v>325</v>
      </c>
      <c r="H287" s="155">
        <v>40</v>
      </c>
      <c r="I287" s="156"/>
      <c r="J287" s="157">
        <f t="shared" si="40"/>
        <v>0</v>
      </c>
      <c r="K287" s="158"/>
      <c r="L287" s="34"/>
      <c r="M287" s="159" t="s">
        <v>1</v>
      </c>
      <c r="N287" s="160" t="s">
        <v>41</v>
      </c>
      <c r="O287" s="59"/>
      <c r="P287" s="161">
        <f t="shared" si="41"/>
        <v>0</v>
      </c>
      <c r="Q287" s="161">
        <v>0</v>
      </c>
      <c r="R287" s="161">
        <f t="shared" si="42"/>
        <v>0</v>
      </c>
      <c r="S287" s="161">
        <v>0</v>
      </c>
      <c r="T287" s="162">
        <f t="shared" si="4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237</v>
      </c>
      <c r="AT287" s="163" t="s">
        <v>161</v>
      </c>
      <c r="AU287" s="163" t="s">
        <v>85</v>
      </c>
      <c r="AY287" s="18" t="s">
        <v>159</v>
      </c>
      <c r="BE287" s="164">
        <f t="shared" si="44"/>
        <v>0</v>
      </c>
      <c r="BF287" s="164">
        <f t="shared" si="45"/>
        <v>0</v>
      </c>
      <c r="BG287" s="164">
        <f t="shared" si="46"/>
        <v>0</v>
      </c>
      <c r="BH287" s="164">
        <f t="shared" si="47"/>
        <v>0</v>
      </c>
      <c r="BI287" s="164">
        <f t="shared" si="48"/>
        <v>0</v>
      </c>
      <c r="BJ287" s="18" t="s">
        <v>83</v>
      </c>
      <c r="BK287" s="164">
        <f t="shared" si="49"/>
        <v>0</v>
      </c>
      <c r="BL287" s="18" t="s">
        <v>237</v>
      </c>
      <c r="BM287" s="163" t="s">
        <v>2004</v>
      </c>
    </row>
    <row r="288" spans="1:65" s="2" customFormat="1" ht="16.5" customHeight="1">
      <c r="A288" s="33"/>
      <c r="B288" s="150"/>
      <c r="C288" s="151" t="s">
        <v>1233</v>
      </c>
      <c r="D288" s="151" t="s">
        <v>161</v>
      </c>
      <c r="E288" s="152" t="s">
        <v>3915</v>
      </c>
      <c r="F288" s="153" t="s">
        <v>3916</v>
      </c>
      <c r="G288" s="154" t="s">
        <v>210</v>
      </c>
      <c r="H288" s="155">
        <v>56</v>
      </c>
      <c r="I288" s="156"/>
      <c r="J288" s="157">
        <f t="shared" si="40"/>
        <v>0</v>
      </c>
      <c r="K288" s="158"/>
      <c r="L288" s="34"/>
      <c r="M288" s="159" t="s">
        <v>1</v>
      </c>
      <c r="N288" s="160" t="s">
        <v>41</v>
      </c>
      <c r="O288" s="59"/>
      <c r="P288" s="161">
        <f t="shared" si="41"/>
        <v>0</v>
      </c>
      <c r="Q288" s="161">
        <v>0</v>
      </c>
      <c r="R288" s="161">
        <f t="shared" si="42"/>
        <v>0</v>
      </c>
      <c r="S288" s="161">
        <v>0</v>
      </c>
      <c r="T288" s="162">
        <f t="shared" si="4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3" t="s">
        <v>237</v>
      </c>
      <c r="AT288" s="163" t="s">
        <v>161</v>
      </c>
      <c r="AU288" s="163" t="s">
        <v>85</v>
      </c>
      <c r="AY288" s="18" t="s">
        <v>159</v>
      </c>
      <c r="BE288" s="164">
        <f t="shared" si="44"/>
        <v>0</v>
      </c>
      <c r="BF288" s="164">
        <f t="shared" si="45"/>
        <v>0</v>
      </c>
      <c r="BG288" s="164">
        <f t="shared" si="46"/>
        <v>0</v>
      </c>
      <c r="BH288" s="164">
        <f t="shared" si="47"/>
        <v>0</v>
      </c>
      <c r="BI288" s="164">
        <f t="shared" si="48"/>
        <v>0</v>
      </c>
      <c r="BJ288" s="18" t="s">
        <v>83</v>
      </c>
      <c r="BK288" s="164">
        <f t="shared" si="49"/>
        <v>0</v>
      </c>
      <c r="BL288" s="18" t="s">
        <v>237</v>
      </c>
      <c r="BM288" s="163" t="s">
        <v>2034</v>
      </c>
    </row>
    <row r="289" spans="1:65" s="2" customFormat="1" ht="24.2" customHeight="1">
      <c r="A289" s="33"/>
      <c r="B289" s="150"/>
      <c r="C289" s="191" t="s">
        <v>1264</v>
      </c>
      <c r="D289" s="191" t="s">
        <v>581</v>
      </c>
      <c r="E289" s="192" t="s">
        <v>3917</v>
      </c>
      <c r="F289" s="193" t="s">
        <v>3918</v>
      </c>
      <c r="G289" s="194" t="s">
        <v>190</v>
      </c>
      <c r="H289" s="195">
        <v>56</v>
      </c>
      <c r="I289" s="196"/>
      <c r="J289" s="197">
        <f t="shared" si="40"/>
        <v>0</v>
      </c>
      <c r="K289" s="198"/>
      <c r="L289" s="199"/>
      <c r="M289" s="200" t="s">
        <v>1</v>
      </c>
      <c r="N289" s="201" t="s">
        <v>41</v>
      </c>
      <c r="O289" s="59"/>
      <c r="P289" s="161">
        <f t="shared" si="41"/>
        <v>0</v>
      </c>
      <c r="Q289" s="161">
        <v>0</v>
      </c>
      <c r="R289" s="161">
        <f t="shared" si="42"/>
        <v>0</v>
      </c>
      <c r="S289" s="161">
        <v>0</v>
      </c>
      <c r="T289" s="162">
        <f t="shared" si="43"/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327</v>
      </c>
      <c r="AT289" s="163" t="s">
        <v>581</v>
      </c>
      <c r="AU289" s="163" t="s">
        <v>85</v>
      </c>
      <c r="AY289" s="18" t="s">
        <v>159</v>
      </c>
      <c r="BE289" s="164">
        <f t="shared" si="44"/>
        <v>0</v>
      </c>
      <c r="BF289" s="164">
        <f t="shared" si="45"/>
        <v>0</v>
      </c>
      <c r="BG289" s="164">
        <f t="shared" si="46"/>
        <v>0</v>
      </c>
      <c r="BH289" s="164">
        <f t="shared" si="47"/>
        <v>0</v>
      </c>
      <c r="BI289" s="164">
        <f t="shared" si="48"/>
        <v>0</v>
      </c>
      <c r="BJ289" s="18" t="s">
        <v>83</v>
      </c>
      <c r="BK289" s="164">
        <f t="shared" si="49"/>
        <v>0</v>
      </c>
      <c r="BL289" s="18" t="s">
        <v>237</v>
      </c>
      <c r="BM289" s="163" t="s">
        <v>2044</v>
      </c>
    </row>
    <row r="290" spans="1:65" s="2" customFormat="1" ht="16.5" customHeight="1">
      <c r="A290" s="33"/>
      <c r="B290" s="150"/>
      <c r="C290" s="151" t="s">
        <v>1280</v>
      </c>
      <c r="D290" s="151" t="s">
        <v>161</v>
      </c>
      <c r="E290" s="152" t="s">
        <v>3919</v>
      </c>
      <c r="F290" s="153" t="s">
        <v>3920</v>
      </c>
      <c r="G290" s="154" t="s">
        <v>210</v>
      </c>
      <c r="H290" s="155">
        <v>1</v>
      </c>
      <c r="I290" s="156"/>
      <c r="J290" s="157">
        <f t="shared" si="40"/>
        <v>0</v>
      </c>
      <c r="K290" s="158"/>
      <c r="L290" s="34"/>
      <c r="M290" s="159" t="s">
        <v>1</v>
      </c>
      <c r="N290" s="160" t="s">
        <v>41</v>
      </c>
      <c r="O290" s="59"/>
      <c r="P290" s="161">
        <f t="shared" si="41"/>
        <v>0</v>
      </c>
      <c r="Q290" s="161">
        <v>0</v>
      </c>
      <c r="R290" s="161">
        <f t="shared" si="42"/>
        <v>0</v>
      </c>
      <c r="S290" s="161">
        <v>0</v>
      </c>
      <c r="T290" s="162">
        <f t="shared" si="43"/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3" t="s">
        <v>237</v>
      </c>
      <c r="AT290" s="163" t="s">
        <v>161</v>
      </c>
      <c r="AU290" s="163" t="s">
        <v>85</v>
      </c>
      <c r="AY290" s="18" t="s">
        <v>159</v>
      </c>
      <c r="BE290" s="164">
        <f t="shared" si="44"/>
        <v>0</v>
      </c>
      <c r="BF290" s="164">
        <f t="shared" si="45"/>
        <v>0</v>
      </c>
      <c r="BG290" s="164">
        <f t="shared" si="46"/>
        <v>0</v>
      </c>
      <c r="BH290" s="164">
        <f t="shared" si="47"/>
        <v>0</v>
      </c>
      <c r="BI290" s="164">
        <f t="shared" si="48"/>
        <v>0</v>
      </c>
      <c r="BJ290" s="18" t="s">
        <v>83</v>
      </c>
      <c r="BK290" s="164">
        <f t="shared" si="49"/>
        <v>0</v>
      </c>
      <c r="BL290" s="18" t="s">
        <v>237</v>
      </c>
      <c r="BM290" s="163" t="s">
        <v>2062</v>
      </c>
    </row>
    <row r="291" spans="1:65" s="2" customFormat="1" ht="16.5" customHeight="1">
      <c r="A291" s="33"/>
      <c r="B291" s="150"/>
      <c r="C291" s="151" t="s">
        <v>1319</v>
      </c>
      <c r="D291" s="151" t="s">
        <v>161</v>
      </c>
      <c r="E291" s="152" t="s">
        <v>3921</v>
      </c>
      <c r="F291" s="153" t="s">
        <v>3922</v>
      </c>
      <c r="G291" s="154" t="s">
        <v>210</v>
      </c>
      <c r="H291" s="155">
        <v>5</v>
      </c>
      <c r="I291" s="156"/>
      <c r="J291" s="157">
        <f t="shared" si="40"/>
        <v>0</v>
      </c>
      <c r="K291" s="158"/>
      <c r="L291" s="34"/>
      <c r="M291" s="159" t="s">
        <v>1</v>
      </c>
      <c r="N291" s="160" t="s">
        <v>41</v>
      </c>
      <c r="O291" s="59"/>
      <c r="P291" s="161">
        <f t="shared" si="41"/>
        <v>0</v>
      </c>
      <c r="Q291" s="161">
        <v>0</v>
      </c>
      <c r="R291" s="161">
        <f t="shared" si="42"/>
        <v>0</v>
      </c>
      <c r="S291" s="161">
        <v>0</v>
      </c>
      <c r="T291" s="162">
        <f t="shared" si="43"/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237</v>
      </c>
      <c r="AT291" s="163" t="s">
        <v>161</v>
      </c>
      <c r="AU291" s="163" t="s">
        <v>85</v>
      </c>
      <c r="AY291" s="18" t="s">
        <v>159</v>
      </c>
      <c r="BE291" s="164">
        <f t="shared" si="44"/>
        <v>0</v>
      </c>
      <c r="BF291" s="164">
        <f t="shared" si="45"/>
        <v>0</v>
      </c>
      <c r="BG291" s="164">
        <f t="shared" si="46"/>
        <v>0</v>
      </c>
      <c r="BH291" s="164">
        <f t="shared" si="47"/>
        <v>0</v>
      </c>
      <c r="BI291" s="164">
        <f t="shared" si="48"/>
        <v>0</v>
      </c>
      <c r="BJ291" s="18" t="s">
        <v>83</v>
      </c>
      <c r="BK291" s="164">
        <f t="shared" si="49"/>
        <v>0</v>
      </c>
      <c r="BL291" s="18" t="s">
        <v>237</v>
      </c>
      <c r="BM291" s="163" t="s">
        <v>2071</v>
      </c>
    </row>
    <row r="292" spans="1:65" s="2" customFormat="1" ht="24.2" customHeight="1">
      <c r="A292" s="33"/>
      <c r="B292" s="150"/>
      <c r="C292" s="151" t="s">
        <v>1323</v>
      </c>
      <c r="D292" s="151" t="s">
        <v>161</v>
      </c>
      <c r="E292" s="152" t="s">
        <v>3923</v>
      </c>
      <c r="F292" s="153" t="s">
        <v>3924</v>
      </c>
      <c r="G292" s="154" t="s">
        <v>210</v>
      </c>
      <c r="H292" s="155">
        <v>4</v>
      </c>
      <c r="I292" s="156"/>
      <c r="J292" s="157">
        <f t="shared" si="40"/>
        <v>0</v>
      </c>
      <c r="K292" s="158"/>
      <c r="L292" s="34"/>
      <c r="M292" s="159" t="s">
        <v>1</v>
      </c>
      <c r="N292" s="160" t="s">
        <v>41</v>
      </c>
      <c r="O292" s="59"/>
      <c r="P292" s="161">
        <f t="shared" si="41"/>
        <v>0</v>
      </c>
      <c r="Q292" s="161">
        <v>0</v>
      </c>
      <c r="R292" s="161">
        <f t="shared" si="42"/>
        <v>0</v>
      </c>
      <c r="S292" s="161">
        <v>0</v>
      </c>
      <c r="T292" s="162">
        <f t="shared" si="43"/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3" t="s">
        <v>237</v>
      </c>
      <c r="AT292" s="163" t="s">
        <v>161</v>
      </c>
      <c r="AU292" s="163" t="s">
        <v>85</v>
      </c>
      <c r="AY292" s="18" t="s">
        <v>159</v>
      </c>
      <c r="BE292" s="164">
        <f t="shared" si="44"/>
        <v>0</v>
      </c>
      <c r="BF292" s="164">
        <f t="shared" si="45"/>
        <v>0</v>
      </c>
      <c r="BG292" s="164">
        <f t="shared" si="46"/>
        <v>0</v>
      </c>
      <c r="BH292" s="164">
        <f t="shared" si="47"/>
        <v>0</v>
      </c>
      <c r="BI292" s="164">
        <f t="shared" si="48"/>
        <v>0</v>
      </c>
      <c r="BJ292" s="18" t="s">
        <v>83</v>
      </c>
      <c r="BK292" s="164">
        <f t="shared" si="49"/>
        <v>0</v>
      </c>
      <c r="BL292" s="18" t="s">
        <v>237</v>
      </c>
      <c r="BM292" s="163" t="s">
        <v>2079</v>
      </c>
    </row>
    <row r="293" spans="1:65" s="2" customFormat="1" ht="24.2" customHeight="1">
      <c r="A293" s="33"/>
      <c r="B293" s="150"/>
      <c r="C293" s="151" t="s">
        <v>1328</v>
      </c>
      <c r="D293" s="151" t="s">
        <v>161</v>
      </c>
      <c r="E293" s="152" t="s">
        <v>3925</v>
      </c>
      <c r="F293" s="153" t="s">
        <v>3926</v>
      </c>
      <c r="G293" s="154" t="s">
        <v>210</v>
      </c>
      <c r="H293" s="155">
        <v>5</v>
      </c>
      <c r="I293" s="156"/>
      <c r="J293" s="157">
        <f t="shared" si="40"/>
        <v>0</v>
      </c>
      <c r="K293" s="158"/>
      <c r="L293" s="34"/>
      <c r="M293" s="159" t="s">
        <v>1</v>
      </c>
      <c r="N293" s="160" t="s">
        <v>41</v>
      </c>
      <c r="O293" s="59"/>
      <c r="P293" s="161">
        <f t="shared" si="41"/>
        <v>0</v>
      </c>
      <c r="Q293" s="161">
        <v>0</v>
      </c>
      <c r="R293" s="161">
        <f t="shared" si="42"/>
        <v>0</v>
      </c>
      <c r="S293" s="161">
        <v>0</v>
      </c>
      <c r="T293" s="162">
        <f t="shared" si="43"/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237</v>
      </c>
      <c r="AT293" s="163" t="s">
        <v>161</v>
      </c>
      <c r="AU293" s="163" t="s">
        <v>85</v>
      </c>
      <c r="AY293" s="18" t="s">
        <v>159</v>
      </c>
      <c r="BE293" s="164">
        <f t="shared" si="44"/>
        <v>0</v>
      </c>
      <c r="BF293" s="164">
        <f t="shared" si="45"/>
        <v>0</v>
      </c>
      <c r="BG293" s="164">
        <f t="shared" si="46"/>
        <v>0</v>
      </c>
      <c r="BH293" s="164">
        <f t="shared" si="47"/>
        <v>0</v>
      </c>
      <c r="BI293" s="164">
        <f t="shared" si="48"/>
        <v>0</v>
      </c>
      <c r="BJ293" s="18" t="s">
        <v>83</v>
      </c>
      <c r="BK293" s="164">
        <f t="shared" si="49"/>
        <v>0</v>
      </c>
      <c r="BL293" s="18" t="s">
        <v>237</v>
      </c>
      <c r="BM293" s="163" t="s">
        <v>2088</v>
      </c>
    </row>
    <row r="294" spans="1:65" s="2" customFormat="1" ht="24.2" customHeight="1">
      <c r="A294" s="33"/>
      <c r="B294" s="150"/>
      <c r="C294" s="151" t="s">
        <v>1333</v>
      </c>
      <c r="D294" s="151" t="s">
        <v>161</v>
      </c>
      <c r="E294" s="152" t="s">
        <v>3927</v>
      </c>
      <c r="F294" s="153" t="s">
        <v>3928</v>
      </c>
      <c r="G294" s="154" t="s">
        <v>210</v>
      </c>
      <c r="H294" s="155">
        <v>4</v>
      </c>
      <c r="I294" s="156"/>
      <c r="J294" s="157">
        <f t="shared" si="40"/>
        <v>0</v>
      </c>
      <c r="K294" s="158"/>
      <c r="L294" s="34"/>
      <c r="M294" s="159" t="s">
        <v>1</v>
      </c>
      <c r="N294" s="160" t="s">
        <v>41</v>
      </c>
      <c r="O294" s="59"/>
      <c r="P294" s="161">
        <f t="shared" si="41"/>
        <v>0</v>
      </c>
      <c r="Q294" s="161">
        <v>0</v>
      </c>
      <c r="R294" s="161">
        <f t="shared" si="42"/>
        <v>0</v>
      </c>
      <c r="S294" s="161">
        <v>0</v>
      </c>
      <c r="T294" s="162">
        <f t="shared" si="43"/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3" t="s">
        <v>237</v>
      </c>
      <c r="AT294" s="163" t="s">
        <v>161</v>
      </c>
      <c r="AU294" s="163" t="s">
        <v>85</v>
      </c>
      <c r="AY294" s="18" t="s">
        <v>159</v>
      </c>
      <c r="BE294" s="164">
        <f t="shared" si="44"/>
        <v>0</v>
      </c>
      <c r="BF294" s="164">
        <f t="shared" si="45"/>
        <v>0</v>
      </c>
      <c r="BG294" s="164">
        <f t="shared" si="46"/>
        <v>0</v>
      </c>
      <c r="BH294" s="164">
        <f t="shared" si="47"/>
        <v>0</v>
      </c>
      <c r="BI294" s="164">
        <f t="shared" si="48"/>
        <v>0</v>
      </c>
      <c r="BJ294" s="18" t="s">
        <v>83</v>
      </c>
      <c r="BK294" s="164">
        <f t="shared" si="49"/>
        <v>0</v>
      </c>
      <c r="BL294" s="18" t="s">
        <v>237</v>
      </c>
      <c r="BM294" s="163" t="s">
        <v>2095</v>
      </c>
    </row>
    <row r="295" spans="1:65" s="2" customFormat="1" ht="21.75" customHeight="1">
      <c r="A295" s="33"/>
      <c r="B295" s="150"/>
      <c r="C295" s="151" t="s">
        <v>1337</v>
      </c>
      <c r="D295" s="151" t="s">
        <v>161</v>
      </c>
      <c r="E295" s="152" t="s">
        <v>3929</v>
      </c>
      <c r="F295" s="153" t="s">
        <v>3930</v>
      </c>
      <c r="G295" s="154" t="s">
        <v>210</v>
      </c>
      <c r="H295" s="155">
        <v>24</v>
      </c>
      <c r="I295" s="156"/>
      <c r="J295" s="157">
        <f t="shared" si="40"/>
        <v>0</v>
      </c>
      <c r="K295" s="158"/>
      <c r="L295" s="34"/>
      <c r="M295" s="159" t="s">
        <v>1</v>
      </c>
      <c r="N295" s="160" t="s">
        <v>41</v>
      </c>
      <c r="O295" s="59"/>
      <c r="P295" s="161">
        <f t="shared" si="41"/>
        <v>0</v>
      </c>
      <c r="Q295" s="161">
        <v>0</v>
      </c>
      <c r="R295" s="161">
        <f t="shared" si="42"/>
        <v>0</v>
      </c>
      <c r="S295" s="161">
        <v>0</v>
      </c>
      <c r="T295" s="162">
        <f t="shared" si="43"/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3" t="s">
        <v>237</v>
      </c>
      <c r="AT295" s="163" t="s">
        <v>161</v>
      </c>
      <c r="AU295" s="163" t="s">
        <v>85</v>
      </c>
      <c r="AY295" s="18" t="s">
        <v>159</v>
      </c>
      <c r="BE295" s="164">
        <f t="shared" si="44"/>
        <v>0</v>
      </c>
      <c r="BF295" s="164">
        <f t="shared" si="45"/>
        <v>0</v>
      </c>
      <c r="BG295" s="164">
        <f t="shared" si="46"/>
        <v>0</v>
      </c>
      <c r="BH295" s="164">
        <f t="shared" si="47"/>
        <v>0</v>
      </c>
      <c r="BI295" s="164">
        <f t="shared" si="48"/>
        <v>0</v>
      </c>
      <c r="BJ295" s="18" t="s">
        <v>83</v>
      </c>
      <c r="BK295" s="164">
        <f t="shared" si="49"/>
        <v>0</v>
      </c>
      <c r="BL295" s="18" t="s">
        <v>237</v>
      </c>
      <c r="BM295" s="163" t="s">
        <v>2114</v>
      </c>
    </row>
    <row r="296" spans="1:65" s="2" customFormat="1" ht="16.5" customHeight="1">
      <c r="A296" s="33"/>
      <c r="B296" s="150"/>
      <c r="C296" s="151" t="s">
        <v>1341</v>
      </c>
      <c r="D296" s="151" t="s">
        <v>161</v>
      </c>
      <c r="E296" s="152" t="s">
        <v>3931</v>
      </c>
      <c r="F296" s="153" t="s">
        <v>3932</v>
      </c>
      <c r="G296" s="154" t="s">
        <v>210</v>
      </c>
      <c r="H296" s="155">
        <v>7</v>
      </c>
      <c r="I296" s="156"/>
      <c r="J296" s="157">
        <f t="shared" si="40"/>
        <v>0</v>
      </c>
      <c r="K296" s="158"/>
      <c r="L296" s="34"/>
      <c r="M296" s="159" t="s">
        <v>1</v>
      </c>
      <c r="N296" s="160" t="s">
        <v>41</v>
      </c>
      <c r="O296" s="59"/>
      <c r="P296" s="161">
        <f t="shared" si="41"/>
        <v>0</v>
      </c>
      <c r="Q296" s="161">
        <v>0</v>
      </c>
      <c r="R296" s="161">
        <f t="shared" si="42"/>
        <v>0</v>
      </c>
      <c r="S296" s="161">
        <v>0</v>
      </c>
      <c r="T296" s="162">
        <f t="shared" si="4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237</v>
      </c>
      <c r="AT296" s="163" t="s">
        <v>161</v>
      </c>
      <c r="AU296" s="163" t="s">
        <v>85</v>
      </c>
      <c r="AY296" s="18" t="s">
        <v>159</v>
      </c>
      <c r="BE296" s="164">
        <f t="shared" si="44"/>
        <v>0</v>
      </c>
      <c r="BF296" s="164">
        <f t="shared" si="45"/>
        <v>0</v>
      </c>
      <c r="BG296" s="164">
        <f t="shared" si="46"/>
        <v>0</v>
      </c>
      <c r="BH296" s="164">
        <f t="shared" si="47"/>
        <v>0</v>
      </c>
      <c r="BI296" s="164">
        <f t="shared" si="48"/>
        <v>0</v>
      </c>
      <c r="BJ296" s="18" t="s">
        <v>83</v>
      </c>
      <c r="BK296" s="164">
        <f t="shared" si="49"/>
        <v>0</v>
      </c>
      <c r="BL296" s="18" t="s">
        <v>237</v>
      </c>
      <c r="BM296" s="163" t="s">
        <v>2119</v>
      </c>
    </row>
    <row r="297" spans="1:65" s="2" customFormat="1" ht="16.5" customHeight="1">
      <c r="A297" s="33"/>
      <c r="B297" s="150"/>
      <c r="C297" s="151" t="s">
        <v>1346</v>
      </c>
      <c r="D297" s="151" t="s">
        <v>161</v>
      </c>
      <c r="E297" s="152" t="s">
        <v>3933</v>
      </c>
      <c r="F297" s="153" t="s">
        <v>3934</v>
      </c>
      <c r="G297" s="154" t="s">
        <v>325</v>
      </c>
      <c r="H297" s="155">
        <v>7</v>
      </c>
      <c r="I297" s="156"/>
      <c r="J297" s="157">
        <f t="shared" si="40"/>
        <v>0</v>
      </c>
      <c r="K297" s="158"/>
      <c r="L297" s="34"/>
      <c r="M297" s="159" t="s">
        <v>1</v>
      </c>
      <c r="N297" s="160" t="s">
        <v>41</v>
      </c>
      <c r="O297" s="59"/>
      <c r="P297" s="161">
        <f t="shared" si="41"/>
        <v>0</v>
      </c>
      <c r="Q297" s="161">
        <v>0</v>
      </c>
      <c r="R297" s="161">
        <f t="shared" si="42"/>
        <v>0</v>
      </c>
      <c r="S297" s="161">
        <v>0</v>
      </c>
      <c r="T297" s="162">
        <f t="shared" si="43"/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3" t="s">
        <v>237</v>
      </c>
      <c r="AT297" s="163" t="s">
        <v>161</v>
      </c>
      <c r="AU297" s="163" t="s">
        <v>85</v>
      </c>
      <c r="AY297" s="18" t="s">
        <v>159</v>
      </c>
      <c r="BE297" s="164">
        <f t="shared" si="44"/>
        <v>0</v>
      </c>
      <c r="BF297" s="164">
        <f t="shared" si="45"/>
        <v>0</v>
      </c>
      <c r="BG297" s="164">
        <f t="shared" si="46"/>
        <v>0</v>
      </c>
      <c r="BH297" s="164">
        <f t="shared" si="47"/>
        <v>0</v>
      </c>
      <c r="BI297" s="164">
        <f t="shared" si="48"/>
        <v>0</v>
      </c>
      <c r="BJ297" s="18" t="s">
        <v>83</v>
      </c>
      <c r="BK297" s="164">
        <f t="shared" si="49"/>
        <v>0</v>
      </c>
      <c r="BL297" s="18" t="s">
        <v>237</v>
      </c>
      <c r="BM297" s="163" t="s">
        <v>2125</v>
      </c>
    </row>
    <row r="298" spans="1:65" s="2" customFormat="1" ht="16.5" customHeight="1">
      <c r="A298" s="33"/>
      <c r="B298" s="150"/>
      <c r="C298" s="191" t="s">
        <v>1351</v>
      </c>
      <c r="D298" s="191" t="s">
        <v>581</v>
      </c>
      <c r="E298" s="192" t="s">
        <v>3935</v>
      </c>
      <c r="F298" s="193" t="s">
        <v>3936</v>
      </c>
      <c r="G298" s="194" t="s">
        <v>325</v>
      </c>
      <c r="H298" s="195">
        <v>7</v>
      </c>
      <c r="I298" s="196"/>
      <c r="J298" s="197">
        <f t="shared" si="40"/>
        <v>0</v>
      </c>
      <c r="K298" s="198"/>
      <c r="L298" s="199"/>
      <c r="M298" s="200" t="s">
        <v>1</v>
      </c>
      <c r="N298" s="201" t="s">
        <v>41</v>
      </c>
      <c r="O298" s="59"/>
      <c r="P298" s="161">
        <f t="shared" si="41"/>
        <v>0</v>
      </c>
      <c r="Q298" s="161">
        <v>0</v>
      </c>
      <c r="R298" s="161">
        <f t="shared" si="42"/>
        <v>0</v>
      </c>
      <c r="S298" s="161">
        <v>0</v>
      </c>
      <c r="T298" s="162">
        <f t="shared" si="43"/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327</v>
      </c>
      <c r="AT298" s="163" t="s">
        <v>581</v>
      </c>
      <c r="AU298" s="163" t="s">
        <v>85</v>
      </c>
      <c r="AY298" s="18" t="s">
        <v>159</v>
      </c>
      <c r="BE298" s="164">
        <f t="shared" si="44"/>
        <v>0</v>
      </c>
      <c r="BF298" s="164">
        <f t="shared" si="45"/>
        <v>0</v>
      </c>
      <c r="BG298" s="164">
        <f t="shared" si="46"/>
        <v>0</v>
      </c>
      <c r="BH298" s="164">
        <f t="shared" si="47"/>
        <v>0</v>
      </c>
      <c r="BI298" s="164">
        <f t="shared" si="48"/>
        <v>0</v>
      </c>
      <c r="BJ298" s="18" t="s">
        <v>83</v>
      </c>
      <c r="BK298" s="164">
        <f t="shared" si="49"/>
        <v>0</v>
      </c>
      <c r="BL298" s="18" t="s">
        <v>237</v>
      </c>
      <c r="BM298" s="163" t="s">
        <v>2134</v>
      </c>
    </row>
    <row r="299" spans="1:65" s="2" customFormat="1" ht="21.75" customHeight="1">
      <c r="A299" s="33"/>
      <c r="B299" s="150"/>
      <c r="C299" s="191" t="s">
        <v>1382</v>
      </c>
      <c r="D299" s="191" t="s">
        <v>581</v>
      </c>
      <c r="E299" s="192" t="s">
        <v>3937</v>
      </c>
      <c r="F299" s="193" t="s">
        <v>3938</v>
      </c>
      <c r="G299" s="194" t="s">
        <v>325</v>
      </c>
      <c r="H299" s="195">
        <v>7</v>
      </c>
      <c r="I299" s="196"/>
      <c r="J299" s="197">
        <f t="shared" si="40"/>
        <v>0</v>
      </c>
      <c r="K299" s="198"/>
      <c r="L299" s="199"/>
      <c r="M299" s="200" t="s">
        <v>1</v>
      </c>
      <c r="N299" s="201" t="s">
        <v>41</v>
      </c>
      <c r="O299" s="59"/>
      <c r="P299" s="161">
        <f t="shared" si="41"/>
        <v>0</v>
      </c>
      <c r="Q299" s="161">
        <v>0</v>
      </c>
      <c r="R299" s="161">
        <f t="shared" si="42"/>
        <v>0</v>
      </c>
      <c r="S299" s="161">
        <v>0</v>
      </c>
      <c r="T299" s="162">
        <f t="shared" si="4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327</v>
      </c>
      <c r="AT299" s="163" t="s">
        <v>581</v>
      </c>
      <c r="AU299" s="163" t="s">
        <v>85</v>
      </c>
      <c r="AY299" s="18" t="s">
        <v>159</v>
      </c>
      <c r="BE299" s="164">
        <f t="shared" si="44"/>
        <v>0</v>
      </c>
      <c r="BF299" s="164">
        <f t="shared" si="45"/>
        <v>0</v>
      </c>
      <c r="BG299" s="164">
        <f t="shared" si="46"/>
        <v>0</v>
      </c>
      <c r="BH299" s="164">
        <f t="shared" si="47"/>
        <v>0</v>
      </c>
      <c r="BI299" s="164">
        <f t="shared" si="48"/>
        <v>0</v>
      </c>
      <c r="BJ299" s="18" t="s">
        <v>83</v>
      </c>
      <c r="BK299" s="164">
        <f t="shared" si="49"/>
        <v>0</v>
      </c>
      <c r="BL299" s="18" t="s">
        <v>237</v>
      </c>
      <c r="BM299" s="163" t="s">
        <v>2143</v>
      </c>
    </row>
    <row r="300" spans="1:65" s="2" customFormat="1" ht="16.5" customHeight="1">
      <c r="A300" s="33"/>
      <c r="B300" s="150"/>
      <c r="C300" s="191" t="s">
        <v>1387</v>
      </c>
      <c r="D300" s="191" t="s">
        <v>581</v>
      </c>
      <c r="E300" s="192" t="s">
        <v>3939</v>
      </c>
      <c r="F300" s="193" t="s">
        <v>3940</v>
      </c>
      <c r="G300" s="194" t="s">
        <v>325</v>
      </c>
      <c r="H300" s="195">
        <v>7</v>
      </c>
      <c r="I300" s="196"/>
      <c r="J300" s="197">
        <f t="shared" si="40"/>
        <v>0</v>
      </c>
      <c r="K300" s="198"/>
      <c r="L300" s="199"/>
      <c r="M300" s="200" t="s">
        <v>1</v>
      </c>
      <c r="N300" s="201" t="s">
        <v>41</v>
      </c>
      <c r="O300" s="59"/>
      <c r="P300" s="161">
        <f t="shared" si="41"/>
        <v>0</v>
      </c>
      <c r="Q300" s="161">
        <v>0</v>
      </c>
      <c r="R300" s="161">
        <f t="shared" si="42"/>
        <v>0</v>
      </c>
      <c r="S300" s="161">
        <v>0</v>
      </c>
      <c r="T300" s="162">
        <f t="shared" si="4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327</v>
      </c>
      <c r="AT300" s="163" t="s">
        <v>581</v>
      </c>
      <c r="AU300" s="163" t="s">
        <v>85</v>
      </c>
      <c r="AY300" s="18" t="s">
        <v>159</v>
      </c>
      <c r="BE300" s="164">
        <f t="shared" si="44"/>
        <v>0</v>
      </c>
      <c r="BF300" s="164">
        <f t="shared" si="45"/>
        <v>0</v>
      </c>
      <c r="BG300" s="164">
        <f t="shared" si="46"/>
        <v>0</v>
      </c>
      <c r="BH300" s="164">
        <f t="shared" si="47"/>
        <v>0</v>
      </c>
      <c r="BI300" s="164">
        <f t="shared" si="48"/>
        <v>0</v>
      </c>
      <c r="BJ300" s="18" t="s">
        <v>83</v>
      </c>
      <c r="BK300" s="164">
        <f t="shared" si="49"/>
        <v>0</v>
      </c>
      <c r="BL300" s="18" t="s">
        <v>237</v>
      </c>
      <c r="BM300" s="163" t="s">
        <v>2152</v>
      </c>
    </row>
    <row r="301" spans="1:65" s="2" customFormat="1" ht="24.2" customHeight="1">
      <c r="A301" s="33"/>
      <c r="B301" s="150"/>
      <c r="C301" s="151" t="s">
        <v>1401</v>
      </c>
      <c r="D301" s="151" t="s">
        <v>161</v>
      </c>
      <c r="E301" s="152" t="s">
        <v>3941</v>
      </c>
      <c r="F301" s="153" t="s">
        <v>3942</v>
      </c>
      <c r="G301" s="154" t="s">
        <v>325</v>
      </c>
      <c r="H301" s="155">
        <v>28</v>
      </c>
      <c r="I301" s="156"/>
      <c r="J301" s="157">
        <f t="shared" si="40"/>
        <v>0</v>
      </c>
      <c r="K301" s="158"/>
      <c r="L301" s="34"/>
      <c r="M301" s="159" t="s">
        <v>1</v>
      </c>
      <c r="N301" s="160" t="s">
        <v>41</v>
      </c>
      <c r="O301" s="59"/>
      <c r="P301" s="161">
        <f t="shared" si="41"/>
        <v>0</v>
      </c>
      <c r="Q301" s="161">
        <v>0</v>
      </c>
      <c r="R301" s="161">
        <f t="shared" si="42"/>
        <v>0</v>
      </c>
      <c r="S301" s="161">
        <v>0</v>
      </c>
      <c r="T301" s="162">
        <f t="shared" si="4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237</v>
      </c>
      <c r="AT301" s="163" t="s">
        <v>161</v>
      </c>
      <c r="AU301" s="163" t="s">
        <v>85</v>
      </c>
      <c r="AY301" s="18" t="s">
        <v>159</v>
      </c>
      <c r="BE301" s="164">
        <f t="shared" si="44"/>
        <v>0</v>
      </c>
      <c r="BF301" s="164">
        <f t="shared" si="45"/>
        <v>0</v>
      </c>
      <c r="BG301" s="164">
        <f t="shared" si="46"/>
        <v>0</v>
      </c>
      <c r="BH301" s="164">
        <f t="shared" si="47"/>
        <v>0</v>
      </c>
      <c r="BI301" s="164">
        <f t="shared" si="48"/>
        <v>0</v>
      </c>
      <c r="BJ301" s="18" t="s">
        <v>83</v>
      </c>
      <c r="BK301" s="164">
        <f t="shared" si="49"/>
        <v>0</v>
      </c>
      <c r="BL301" s="18" t="s">
        <v>237</v>
      </c>
      <c r="BM301" s="163" t="s">
        <v>2160</v>
      </c>
    </row>
    <row r="302" spans="1:65" s="2" customFormat="1" ht="16.5" customHeight="1">
      <c r="A302" s="33"/>
      <c r="B302" s="150"/>
      <c r="C302" s="191" t="s">
        <v>1406</v>
      </c>
      <c r="D302" s="191" t="s">
        <v>581</v>
      </c>
      <c r="E302" s="192" t="s">
        <v>3943</v>
      </c>
      <c r="F302" s="193" t="s">
        <v>3944</v>
      </c>
      <c r="G302" s="194" t="s">
        <v>325</v>
      </c>
      <c r="H302" s="195">
        <v>24</v>
      </c>
      <c r="I302" s="196"/>
      <c r="J302" s="197">
        <f t="shared" si="40"/>
        <v>0</v>
      </c>
      <c r="K302" s="198"/>
      <c r="L302" s="199"/>
      <c r="M302" s="200" t="s">
        <v>1</v>
      </c>
      <c r="N302" s="201" t="s">
        <v>41</v>
      </c>
      <c r="O302" s="59"/>
      <c r="P302" s="161">
        <f t="shared" si="41"/>
        <v>0</v>
      </c>
      <c r="Q302" s="161">
        <v>0</v>
      </c>
      <c r="R302" s="161">
        <f t="shared" si="42"/>
        <v>0</v>
      </c>
      <c r="S302" s="161">
        <v>0</v>
      </c>
      <c r="T302" s="162">
        <f t="shared" si="4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327</v>
      </c>
      <c r="AT302" s="163" t="s">
        <v>581</v>
      </c>
      <c r="AU302" s="163" t="s">
        <v>85</v>
      </c>
      <c r="AY302" s="18" t="s">
        <v>159</v>
      </c>
      <c r="BE302" s="164">
        <f t="shared" si="44"/>
        <v>0</v>
      </c>
      <c r="BF302" s="164">
        <f t="shared" si="45"/>
        <v>0</v>
      </c>
      <c r="BG302" s="164">
        <f t="shared" si="46"/>
        <v>0</v>
      </c>
      <c r="BH302" s="164">
        <f t="shared" si="47"/>
        <v>0</v>
      </c>
      <c r="BI302" s="164">
        <f t="shared" si="48"/>
        <v>0</v>
      </c>
      <c r="BJ302" s="18" t="s">
        <v>83</v>
      </c>
      <c r="BK302" s="164">
        <f t="shared" si="49"/>
        <v>0</v>
      </c>
      <c r="BL302" s="18" t="s">
        <v>237</v>
      </c>
      <c r="BM302" s="163" t="s">
        <v>2169</v>
      </c>
    </row>
    <row r="303" spans="1:65" s="2" customFormat="1" ht="16.5" customHeight="1">
      <c r="A303" s="33"/>
      <c r="B303" s="150"/>
      <c r="C303" s="191" t="s">
        <v>1415</v>
      </c>
      <c r="D303" s="191" t="s">
        <v>581</v>
      </c>
      <c r="E303" s="192" t="s">
        <v>3945</v>
      </c>
      <c r="F303" s="193" t="s">
        <v>3946</v>
      </c>
      <c r="G303" s="194" t="s">
        <v>325</v>
      </c>
      <c r="H303" s="195">
        <v>4</v>
      </c>
      <c r="I303" s="196"/>
      <c r="J303" s="197">
        <f t="shared" si="40"/>
        <v>0</v>
      </c>
      <c r="K303" s="198"/>
      <c r="L303" s="199"/>
      <c r="M303" s="200" t="s">
        <v>1</v>
      </c>
      <c r="N303" s="201" t="s">
        <v>41</v>
      </c>
      <c r="O303" s="59"/>
      <c r="P303" s="161">
        <f t="shared" si="41"/>
        <v>0</v>
      </c>
      <c r="Q303" s="161">
        <v>0</v>
      </c>
      <c r="R303" s="161">
        <f t="shared" si="42"/>
        <v>0</v>
      </c>
      <c r="S303" s="161">
        <v>0</v>
      </c>
      <c r="T303" s="162">
        <f t="shared" si="4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327</v>
      </c>
      <c r="AT303" s="163" t="s">
        <v>581</v>
      </c>
      <c r="AU303" s="163" t="s">
        <v>85</v>
      </c>
      <c r="AY303" s="18" t="s">
        <v>159</v>
      </c>
      <c r="BE303" s="164">
        <f t="shared" si="44"/>
        <v>0</v>
      </c>
      <c r="BF303" s="164">
        <f t="shared" si="45"/>
        <v>0</v>
      </c>
      <c r="BG303" s="164">
        <f t="shared" si="46"/>
        <v>0</v>
      </c>
      <c r="BH303" s="164">
        <f t="shared" si="47"/>
        <v>0</v>
      </c>
      <c r="BI303" s="164">
        <f t="shared" si="48"/>
        <v>0</v>
      </c>
      <c r="BJ303" s="18" t="s">
        <v>83</v>
      </c>
      <c r="BK303" s="164">
        <f t="shared" si="49"/>
        <v>0</v>
      </c>
      <c r="BL303" s="18" t="s">
        <v>237</v>
      </c>
      <c r="BM303" s="163" t="s">
        <v>2178</v>
      </c>
    </row>
    <row r="304" spans="1:65" s="2" customFormat="1" ht="16.5" customHeight="1">
      <c r="A304" s="33"/>
      <c r="B304" s="150"/>
      <c r="C304" s="151" t="s">
        <v>1420</v>
      </c>
      <c r="D304" s="151" t="s">
        <v>161</v>
      </c>
      <c r="E304" s="152" t="s">
        <v>3947</v>
      </c>
      <c r="F304" s="153" t="s">
        <v>3948</v>
      </c>
      <c r="G304" s="154" t="s">
        <v>325</v>
      </c>
      <c r="H304" s="155">
        <v>24</v>
      </c>
      <c r="I304" s="156"/>
      <c r="J304" s="157">
        <f t="shared" si="40"/>
        <v>0</v>
      </c>
      <c r="K304" s="158"/>
      <c r="L304" s="34"/>
      <c r="M304" s="159" t="s">
        <v>1</v>
      </c>
      <c r="N304" s="160" t="s">
        <v>41</v>
      </c>
      <c r="O304" s="59"/>
      <c r="P304" s="161">
        <f t="shared" si="41"/>
        <v>0</v>
      </c>
      <c r="Q304" s="161">
        <v>0</v>
      </c>
      <c r="R304" s="161">
        <f t="shared" si="42"/>
        <v>0</v>
      </c>
      <c r="S304" s="161">
        <v>0</v>
      </c>
      <c r="T304" s="162">
        <f t="shared" si="4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237</v>
      </c>
      <c r="AT304" s="163" t="s">
        <v>161</v>
      </c>
      <c r="AU304" s="163" t="s">
        <v>85</v>
      </c>
      <c r="AY304" s="18" t="s">
        <v>159</v>
      </c>
      <c r="BE304" s="164">
        <f t="shared" si="44"/>
        <v>0</v>
      </c>
      <c r="BF304" s="164">
        <f t="shared" si="45"/>
        <v>0</v>
      </c>
      <c r="BG304" s="164">
        <f t="shared" si="46"/>
        <v>0</v>
      </c>
      <c r="BH304" s="164">
        <f t="shared" si="47"/>
        <v>0</v>
      </c>
      <c r="BI304" s="164">
        <f t="shared" si="48"/>
        <v>0</v>
      </c>
      <c r="BJ304" s="18" t="s">
        <v>83</v>
      </c>
      <c r="BK304" s="164">
        <f t="shared" si="49"/>
        <v>0</v>
      </c>
      <c r="BL304" s="18" t="s">
        <v>237</v>
      </c>
      <c r="BM304" s="163" t="s">
        <v>2187</v>
      </c>
    </row>
    <row r="305" spans="1:65" s="2" customFormat="1" ht="16.5" customHeight="1">
      <c r="A305" s="33"/>
      <c r="B305" s="150"/>
      <c r="C305" s="151" t="s">
        <v>1427</v>
      </c>
      <c r="D305" s="151" t="s">
        <v>161</v>
      </c>
      <c r="E305" s="152" t="s">
        <v>3949</v>
      </c>
      <c r="F305" s="153" t="s">
        <v>3950</v>
      </c>
      <c r="G305" s="154" t="s">
        <v>325</v>
      </c>
      <c r="H305" s="155">
        <v>4</v>
      </c>
      <c r="I305" s="156"/>
      <c r="J305" s="157">
        <f t="shared" si="40"/>
        <v>0</v>
      </c>
      <c r="K305" s="158"/>
      <c r="L305" s="34"/>
      <c r="M305" s="159" t="s">
        <v>1</v>
      </c>
      <c r="N305" s="160" t="s">
        <v>41</v>
      </c>
      <c r="O305" s="59"/>
      <c r="P305" s="161">
        <f t="shared" si="41"/>
        <v>0</v>
      </c>
      <c r="Q305" s="161">
        <v>0</v>
      </c>
      <c r="R305" s="161">
        <f t="shared" si="42"/>
        <v>0</v>
      </c>
      <c r="S305" s="161">
        <v>0</v>
      </c>
      <c r="T305" s="162">
        <f t="shared" si="4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237</v>
      </c>
      <c r="AT305" s="163" t="s">
        <v>161</v>
      </c>
      <c r="AU305" s="163" t="s">
        <v>85</v>
      </c>
      <c r="AY305" s="18" t="s">
        <v>159</v>
      </c>
      <c r="BE305" s="164">
        <f t="shared" si="44"/>
        <v>0</v>
      </c>
      <c r="BF305" s="164">
        <f t="shared" si="45"/>
        <v>0</v>
      </c>
      <c r="BG305" s="164">
        <f t="shared" si="46"/>
        <v>0</v>
      </c>
      <c r="BH305" s="164">
        <f t="shared" si="47"/>
        <v>0</v>
      </c>
      <c r="BI305" s="164">
        <f t="shared" si="48"/>
        <v>0</v>
      </c>
      <c r="BJ305" s="18" t="s">
        <v>83</v>
      </c>
      <c r="BK305" s="164">
        <f t="shared" si="49"/>
        <v>0</v>
      </c>
      <c r="BL305" s="18" t="s">
        <v>237</v>
      </c>
      <c r="BM305" s="163" t="s">
        <v>2196</v>
      </c>
    </row>
    <row r="306" spans="1:65" s="2" customFormat="1" ht="33" customHeight="1">
      <c r="A306" s="33"/>
      <c r="B306" s="150"/>
      <c r="C306" s="151" t="s">
        <v>1432</v>
      </c>
      <c r="D306" s="151" t="s">
        <v>161</v>
      </c>
      <c r="E306" s="152" t="s">
        <v>3951</v>
      </c>
      <c r="F306" s="153" t="s">
        <v>3952</v>
      </c>
      <c r="G306" s="154" t="s">
        <v>325</v>
      </c>
      <c r="H306" s="155">
        <v>7</v>
      </c>
      <c r="I306" s="156"/>
      <c r="J306" s="157">
        <f t="shared" si="40"/>
        <v>0</v>
      </c>
      <c r="K306" s="158"/>
      <c r="L306" s="34"/>
      <c r="M306" s="159" t="s">
        <v>1</v>
      </c>
      <c r="N306" s="160" t="s">
        <v>41</v>
      </c>
      <c r="O306" s="59"/>
      <c r="P306" s="161">
        <f t="shared" si="41"/>
        <v>0</v>
      </c>
      <c r="Q306" s="161">
        <v>0</v>
      </c>
      <c r="R306" s="161">
        <f t="shared" si="42"/>
        <v>0</v>
      </c>
      <c r="S306" s="161">
        <v>0</v>
      </c>
      <c r="T306" s="162">
        <f t="shared" si="43"/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3" t="s">
        <v>237</v>
      </c>
      <c r="AT306" s="163" t="s">
        <v>161</v>
      </c>
      <c r="AU306" s="163" t="s">
        <v>85</v>
      </c>
      <c r="AY306" s="18" t="s">
        <v>159</v>
      </c>
      <c r="BE306" s="164">
        <f t="shared" si="44"/>
        <v>0</v>
      </c>
      <c r="BF306" s="164">
        <f t="shared" si="45"/>
        <v>0</v>
      </c>
      <c r="BG306" s="164">
        <f t="shared" si="46"/>
        <v>0</v>
      </c>
      <c r="BH306" s="164">
        <f t="shared" si="47"/>
        <v>0</v>
      </c>
      <c r="BI306" s="164">
        <f t="shared" si="48"/>
        <v>0</v>
      </c>
      <c r="BJ306" s="18" t="s">
        <v>83</v>
      </c>
      <c r="BK306" s="164">
        <f t="shared" si="49"/>
        <v>0</v>
      </c>
      <c r="BL306" s="18" t="s">
        <v>237</v>
      </c>
      <c r="BM306" s="163" t="s">
        <v>2206</v>
      </c>
    </row>
    <row r="307" spans="1:65" s="2" customFormat="1" ht="16.5" customHeight="1">
      <c r="A307" s="33"/>
      <c r="B307" s="150"/>
      <c r="C307" s="151" t="s">
        <v>1436</v>
      </c>
      <c r="D307" s="151" t="s">
        <v>161</v>
      </c>
      <c r="E307" s="152" t="s">
        <v>3953</v>
      </c>
      <c r="F307" s="153" t="s">
        <v>3954</v>
      </c>
      <c r="G307" s="154" t="s">
        <v>325</v>
      </c>
      <c r="H307" s="155">
        <v>1</v>
      </c>
      <c r="I307" s="156"/>
      <c r="J307" s="157">
        <f t="shared" si="40"/>
        <v>0</v>
      </c>
      <c r="K307" s="158"/>
      <c r="L307" s="34"/>
      <c r="M307" s="159" t="s">
        <v>1</v>
      </c>
      <c r="N307" s="160" t="s">
        <v>41</v>
      </c>
      <c r="O307" s="59"/>
      <c r="P307" s="161">
        <f t="shared" si="41"/>
        <v>0</v>
      </c>
      <c r="Q307" s="161">
        <v>0</v>
      </c>
      <c r="R307" s="161">
        <f t="shared" si="42"/>
        <v>0</v>
      </c>
      <c r="S307" s="161">
        <v>0</v>
      </c>
      <c r="T307" s="162">
        <f t="shared" si="43"/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237</v>
      </c>
      <c r="AT307" s="163" t="s">
        <v>161</v>
      </c>
      <c r="AU307" s="163" t="s">
        <v>85</v>
      </c>
      <c r="AY307" s="18" t="s">
        <v>159</v>
      </c>
      <c r="BE307" s="164">
        <f t="shared" si="44"/>
        <v>0</v>
      </c>
      <c r="BF307" s="164">
        <f t="shared" si="45"/>
        <v>0</v>
      </c>
      <c r="BG307" s="164">
        <f t="shared" si="46"/>
        <v>0</v>
      </c>
      <c r="BH307" s="164">
        <f t="shared" si="47"/>
        <v>0</v>
      </c>
      <c r="BI307" s="164">
        <f t="shared" si="48"/>
        <v>0</v>
      </c>
      <c r="BJ307" s="18" t="s">
        <v>83</v>
      </c>
      <c r="BK307" s="164">
        <f t="shared" si="49"/>
        <v>0</v>
      </c>
      <c r="BL307" s="18" t="s">
        <v>237</v>
      </c>
      <c r="BM307" s="163" t="s">
        <v>2216</v>
      </c>
    </row>
    <row r="308" spans="1:65" s="2" customFormat="1" ht="24.2" customHeight="1">
      <c r="A308" s="33"/>
      <c r="B308" s="150"/>
      <c r="C308" s="151" t="s">
        <v>1442</v>
      </c>
      <c r="D308" s="151" t="s">
        <v>161</v>
      </c>
      <c r="E308" s="152" t="s">
        <v>3955</v>
      </c>
      <c r="F308" s="153" t="s">
        <v>3956</v>
      </c>
      <c r="G308" s="154" t="s">
        <v>2506</v>
      </c>
      <c r="H308" s="218"/>
      <c r="I308" s="156"/>
      <c r="J308" s="157">
        <f t="shared" si="40"/>
        <v>0</v>
      </c>
      <c r="K308" s="158"/>
      <c r="L308" s="34"/>
      <c r="M308" s="159" t="s">
        <v>1</v>
      </c>
      <c r="N308" s="160" t="s">
        <v>41</v>
      </c>
      <c r="O308" s="59"/>
      <c r="P308" s="161">
        <f t="shared" si="41"/>
        <v>0</v>
      </c>
      <c r="Q308" s="161">
        <v>0</v>
      </c>
      <c r="R308" s="161">
        <f t="shared" si="42"/>
        <v>0</v>
      </c>
      <c r="S308" s="161">
        <v>0</v>
      </c>
      <c r="T308" s="162">
        <f t="shared" si="43"/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237</v>
      </c>
      <c r="AT308" s="163" t="s">
        <v>161</v>
      </c>
      <c r="AU308" s="163" t="s">
        <v>85</v>
      </c>
      <c r="AY308" s="18" t="s">
        <v>159</v>
      </c>
      <c r="BE308" s="164">
        <f t="shared" si="44"/>
        <v>0</v>
      </c>
      <c r="BF308" s="164">
        <f t="shared" si="45"/>
        <v>0</v>
      </c>
      <c r="BG308" s="164">
        <f t="shared" si="46"/>
        <v>0</v>
      </c>
      <c r="BH308" s="164">
        <f t="shared" si="47"/>
        <v>0</v>
      </c>
      <c r="BI308" s="164">
        <f t="shared" si="48"/>
        <v>0</v>
      </c>
      <c r="BJ308" s="18" t="s">
        <v>83</v>
      </c>
      <c r="BK308" s="164">
        <f t="shared" si="49"/>
        <v>0</v>
      </c>
      <c r="BL308" s="18" t="s">
        <v>237</v>
      </c>
      <c r="BM308" s="163" t="s">
        <v>2224</v>
      </c>
    </row>
    <row r="309" spans="2:63" s="12" customFormat="1" ht="22.9" customHeight="1">
      <c r="B309" s="137"/>
      <c r="D309" s="138" t="s">
        <v>75</v>
      </c>
      <c r="E309" s="148" t="s">
        <v>3957</v>
      </c>
      <c r="F309" s="148" t="s">
        <v>3958</v>
      </c>
      <c r="I309" s="140"/>
      <c r="J309" s="149">
        <f>BK309</f>
        <v>0</v>
      </c>
      <c r="L309" s="137"/>
      <c r="M309" s="142"/>
      <c r="N309" s="143"/>
      <c r="O309" s="143"/>
      <c r="P309" s="144">
        <f>SUM(P310:P315)</f>
        <v>0</v>
      </c>
      <c r="Q309" s="143"/>
      <c r="R309" s="144">
        <f>SUM(R310:R315)</f>
        <v>0</v>
      </c>
      <c r="S309" s="143"/>
      <c r="T309" s="145">
        <f>SUM(T310:T315)</f>
        <v>0</v>
      </c>
      <c r="AR309" s="138" t="s">
        <v>85</v>
      </c>
      <c r="AT309" s="146" t="s">
        <v>75</v>
      </c>
      <c r="AU309" s="146" t="s">
        <v>83</v>
      </c>
      <c r="AY309" s="138" t="s">
        <v>159</v>
      </c>
      <c r="BK309" s="147">
        <f>SUM(BK310:BK315)</f>
        <v>0</v>
      </c>
    </row>
    <row r="310" spans="1:65" s="2" customFormat="1" ht="24.2" customHeight="1">
      <c r="A310" s="33"/>
      <c r="B310" s="150"/>
      <c r="C310" s="151" t="s">
        <v>1458</v>
      </c>
      <c r="D310" s="151" t="s">
        <v>161</v>
      </c>
      <c r="E310" s="152" t="s">
        <v>3959</v>
      </c>
      <c r="F310" s="153" t="s">
        <v>3960</v>
      </c>
      <c r="G310" s="154" t="s">
        <v>210</v>
      </c>
      <c r="H310" s="155">
        <v>5</v>
      </c>
      <c r="I310" s="156"/>
      <c r="J310" s="157">
        <f aca="true" t="shared" si="50" ref="J310:J315">ROUND(I310*H310,2)</f>
        <v>0</v>
      </c>
      <c r="K310" s="158"/>
      <c r="L310" s="34"/>
      <c r="M310" s="159" t="s">
        <v>1</v>
      </c>
      <c r="N310" s="160" t="s">
        <v>41</v>
      </c>
      <c r="O310" s="59"/>
      <c r="P310" s="161">
        <f aca="true" t="shared" si="51" ref="P310:P315">O310*H310</f>
        <v>0</v>
      </c>
      <c r="Q310" s="161">
        <v>0</v>
      </c>
      <c r="R310" s="161">
        <f aca="true" t="shared" si="52" ref="R310:R315">Q310*H310</f>
        <v>0</v>
      </c>
      <c r="S310" s="161">
        <v>0</v>
      </c>
      <c r="T310" s="162">
        <f aca="true" t="shared" si="53" ref="T310:T315"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3" t="s">
        <v>237</v>
      </c>
      <c r="AT310" s="163" t="s">
        <v>161</v>
      </c>
      <c r="AU310" s="163" t="s">
        <v>85</v>
      </c>
      <c r="AY310" s="18" t="s">
        <v>159</v>
      </c>
      <c r="BE310" s="164">
        <f aca="true" t="shared" si="54" ref="BE310:BE315">IF(N310="základní",J310,0)</f>
        <v>0</v>
      </c>
      <c r="BF310" s="164">
        <f aca="true" t="shared" si="55" ref="BF310:BF315">IF(N310="snížená",J310,0)</f>
        <v>0</v>
      </c>
      <c r="BG310" s="164">
        <f aca="true" t="shared" si="56" ref="BG310:BG315">IF(N310="zákl. přenesená",J310,0)</f>
        <v>0</v>
      </c>
      <c r="BH310" s="164">
        <f aca="true" t="shared" si="57" ref="BH310:BH315">IF(N310="sníž. přenesená",J310,0)</f>
        <v>0</v>
      </c>
      <c r="BI310" s="164">
        <f aca="true" t="shared" si="58" ref="BI310:BI315">IF(N310="nulová",J310,0)</f>
        <v>0</v>
      </c>
      <c r="BJ310" s="18" t="s">
        <v>83</v>
      </c>
      <c r="BK310" s="164">
        <f aca="true" t="shared" si="59" ref="BK310:BK315">ROUND(I310*H310,2)</f>
        <v>0</v>
      </c>
      <c r="BL310" s="18" t="s">
        <v>237</v>
      </c>
      <c r="BM310" s="163" t="s">
        <v>2232</v>
      </c>
    </row>
    <row r="311" spans="1:65" s="2" customFormat="1" ht="33" customHeight="1">
      <c r="A311" s="33"/>
      <c r="B311" s="150"/>
      <c r="C311" s="151" t="s">
        <v>1461</v>
      </c>
      <c r="D311" s="151" t="s">
        <v>161</v>
      </c>
      <c r="E311" s="152" t="s">
        <v>3961</v>
      </c>
      <c r="F311" s="153" t="s">
        <v>3962</v>
      </c>
      <c r="G311" s="154" t="s">
        <v>210</v>
      </c>
      <c r="H311" s="155">
        <v>16</v>
      </c>
      <c r="I311" s="156"/>
      <c r="J311" s="157">
        <f t="shared" si="50"/>
        <v>0</v>
      </c>
      <c r="K311" s="158"/>
      <c r="L311" s="34"/>
      <c r="M311" s="159" t="s">
        <v>1</v>
      </c>
      <c r="N311" s="160" t="s">
        <v>41</v>
      </c>
      <c r="O311" s="59"/>
      <c r="P311" s="161">
        <f t="shared" si="51"/>
        <v>0</v>
      </c>
      <c r="Q311" s="161">
        <v>0</v>
      </c>
      <c r="R311" s="161">
        <f t="shared" si="52"/>
        <v>0</v>
      </c>
      <c r="S311" s="161">
        <v>0</v>
      </c>
      <c r="T311" s="162">
        <f t="shared" si="53"/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237</v>
      </c>
      <c r="AT311" s="163" t="s">
        <v>161</v>
      </c>
      <c r="AU311" s="163" t="s">
        <v>85</v>
      </c>
      <c r="AY311" s="18" t="s">
        <v>159</v>
      </c>
      <c r="BE311" s="164">
        <f t="shared" si="54"/>
        <v>0</v>
      </c>
      <c r="BF311" s="164">
        <f t="shared" si="55"/>
        <v>0</v>
      </c>
      <c r="BG311" s="164">
        <f t="shared" si="56"/>
        <v>0</v>
      </c>
      <c r="BH311" s="164">
        <f t="shared" si="57"/>
        <v>0</v>
      </c>
      <c r="BI311" s="164">
        <f t="shared" si="58"/>
        <v>0</v>
      </c>
      <c r="BJ311" s="18" t="s">
        <v>83</v>
      </c>
      <c r="BK311" s="164">
        <f t="shared" si="59"/>
        <v>0</v>
      </c>
      <c r="BL311" s="18" t="s">
        <v>237</v>
      </c>
      <c r="BM311" s="163" t="s">
        <v>2240</v>
      </c>
    </row>
    <row r="312" spans="1:65" s="2" customFormat="1" ht="16.5" customHeight="1">
      <c r="A312" s="33"/>
      <c r="B312" s="150"/>
      <c r="C312" s="151" t="s">
        <v>1466</v>
      </c>
      <c r="D312" s="151" t="s">
        <v>161</v>
      </c>
      <c r="E312" s="152" t="s">
        <v>3963</v>
      </c>
      <c r="F312" s="153" t="s">
        <v>3964</v>
      </c>
      <c r="G312" s="154" t="s">
        <v>210</v>
      </c>
      <c r="H312" s="155">
        <v>21</v>
      </c>
      <c r="I312" s="156"/>
      <c r="J312" s="157">
        <f t="shared" si="50"/>
        <v>0</v>
      </c>
      <c r="K312" s="158"/>
      <c r="L312" s="34"/>
      <c r="M312" s="159" t="s">
        <v>1</v>
      </c>
      <c r="N312" s="160" t="s">
        <v>41</v>
      </c>
      <c r="O312" s="59"/>
      <c r="P312" s="161">
        <f t="shared" si="51"/>
        <v>0</v>
      </c>
      <c r="Q312" s="161">
        <v>0</v>
      </c>
      <c r="R312" s="161">
        <f t="shared" si="52"/>
        <v>0</v>
      </c>
      <c r="S312" s="161">
        <v>0</v>
      </c>
      <c r="T312" s="162">
        <f t="shared" si="53"/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3" t="s">
        <v>237</v>
      </c>
      <c r="AT312" s="163" t="s">
        <v>161</v>
      </c>
      <c r="AU312" s="163" t="s">
        <v>85</v>
      </c>
      <c r="AY312" s="18" t="s">
        <v>159</v>
      </c>
      <c r="BE312" s="164">
        <f t="shared" si="54"/>
        <v>0</v>
      </c>
      <c r="BF312" s="164">
        <f t="shared" si="55"/>
        <v>0</v>
      </c>
      <c r="BG312" s="164">
        <f t="shared" si="56"/>
        <v>0</v>
      </c>
      <c r="BH312" s="164">
        <f t="shared" si="57"/>
        <v>0</v>
      </c>
      <c r="BI312" s="164">
        <f t="shared" si="58"/>
        <v>0</v>
      </c>
      <c r="BJ312" s="18" t="s">
        <v>83</v>
      </c>
      <c r="BK312" s="164">
        <f t="shared" si="59"/>
        <v>0</v>
      </c>
      <c r="BL312" s="18" t="s">
        <v>237</v>
      </c>
      <c r="BM312" s="163" t="s">
        <v>2249</v>
      </c>
    </row>
    <row r="313" spans="1:65" s="2" customFormat="1" ht="16.5" customHeight="1">
      <c r="A313" s="33"/>
      <c r="B313" s="150"/>
      <c r="C313" s="151" t="s">
        <v>1471</v>
      </c>
      <c r="D313" s="151" t="s">
        <v>161</v>
      </c>
      <c r="E313" s="152" t="s">
        <v>3965</v>
      </c>
      <c r="F313" s="153" t="s">
        <v>3966</v>
      </c>
      <c r="G313" s="154" t="s">
        <v>210</v>
      </c>
      <c r="H313" s="155">
        <v>21</v>
      </c>
      <c r="I313" s="156"/>
      <c r="J313" s="157">
        <f t="shared" si="50"/>
        <v>0</v>
      </c>
      <c r="K313" s="158"/>
      <c r="L313" s="34"/>
      <c r="M313" s="159" t="s">
        <v>1</v>
      </c>
      <c r="N313" s="160" t="s">
        <v>41</v>
      </c>
      <c r="O313" s="59"/>
      <c r="P313" s="161">
        <f t="shared" si="51"/>
        <v>0</v>
      </c>
      <c r="Q313" s="161">
        <v>0</v>
      </c>
      <c r="R313" s="161">
        <f t="shared" si="52"/>
        <v>0</v>
      </c>
      <c r="S313" s="161">
        <v>0</v>
      </c>
      <c r="T313" s="162">
        <f t="shared" si="53"/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237</v>
      </c>
      <c r="AT313" s="163" t="s">
        <v>161</v>
      </c>
      <c r="AU313" s="163" t="s">
        <v>85</v>
      </c>
      <c r="AY313" s="18" t="s">
        <v>159</v>
      </c>
      <c r="BE313" s="164">
        <f t="shared" si="54"/>
        <v>0</v>
      </c>
      <c r="BF313" s="164">
        <f t="shared" si="55"/>
        <v>0</v>
      </c>
      <c r="BG313" s="164">
        <f t="shared" si="56"/>
        <v>0</v>
      </c>
      <c r="BH313" s="164">
        <f t="shared" si="57"/>
        <v>0</v>
      </c>
      <c r="BI313" s="164">
        <f t="shared" si="58"/>
        <v>0</v>
      </c>
      <c r="BJ313" s="18" t="s">
        <v>83</v>
      </c>
      <c r="BK313" s="164">
        <f t="shared" si="59"/>
        <v>0</v>
      </c>
      <c r="BL313" s="18" t="s">
        <v>237</v>
      </c>
      <c r="BM313" s="163" t="s">
        <v>2258</v>
      </c>
    </row>
    <row r="314" spans="1:65" s="2" customFormat="1" ht="16.5" customHeight="1">
      <c r="A314" s="33"/>
      <c r="B314" s="150"/>
      <c r="C314" s="151" t="s">
        <v>1475</v>
      </c>
      <c r="D314" s="151" t="s">
        <v>161</v>
      </c>
      <c r="E314" s="152" t="s">
        <v>3967</v>
      </c>
      <c r="F314" s="153" t="s">
        <v>3968</v>
      </c>
      <c r="G314" s="154" t="s">
        <v>210</v>
      </c>
      <c r="H314" s="155">
        <v>21</v>
      </c>
      <c r="I314" s="156"/>
      <c r="J314" s="157">
        <f t="shared" si="50"/>
        <v>0</v>
      </c>
      <c r="K314" s="158"/>
      <c r="L314" s="34"/>
      <c r="M314" s="159" t="s">
        <v>1</v>
      </c>
      <c r="N314" s="160" t="s">
        <v>41</v>
      </c>
      <c r="O314" s="59"/>
      <c r="P314" s="161">
        <f t="shared" si="51"/>
        <v>0</v>
      </c>
      <c r="Q314" s="161">
        <v>0</v>
      </c>
      <c r="R314" s="161">
        <f t="shared" si="52"/>
        <v>0</v>
      </c>
      <c r="S314" s="161">
        <v>0</v>
      </c>
      <c r="T314" s="162">
        <f t="shared" si="53"/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237</v>
      </c>
      <c r="AT314" s="163" t="s">
        <v>161</v>
      </c>
      <c r="AU314" s="163" t="s">
        <v>85</v>
      </c>
      <c r="AY314" s="18" t="s">
        <v>159</v>
      </c>
      <c r="BE314" s="164">
        <f t="shared" si="54"/>
        <v>0</v>
      </c>
      <c r="BF314" s="164">
        <f t="shared" si="55"/>
        <v>0</v>
      </c>
      <c r="BG314" s="164">
        <f t="shared" si="56"/>
        <v>0</v>
      </c>
      <c r="BH314" s="164">
        <f t="shared" si="57"/>
        <v>0</v>
      </c>
      <c r="BI314" s="164">
        <f t="shared" si="58"/>
        <v>0</v>
      </c>
      <c r="BJ314" s="18" t="s">
        <v>83</v>
      </c>
      <c r="BK314" s="164">
        <f t="shared" si="59"/>
        <v>0</v>
      </c>
      <c r="BL314" s="18" t="s">
        <v>237</v>
      </c>
      <c r="BM314" s="163" t="s">
        <v>2267</v>
      </c>
    </row>
    <row r="315" spans="1:65" s="2" customFormat="1" ht="24.2" customHeight="1">
      <c r="A315" s="33"/>
      <c r="B315" s="150"/>
      <c r="C315" s="151" t="s">
        <v>1479</v>
      </c>
      <c r="D315" s="151" t="s">
        <v>161</v>
      </c>
      <c r="E315" s="152" t="s">
        <v>3969</v>
      </c>
      <c r="F315" s="153" t="s">
        <v>3970</v>
      </c>
      <c r="G315" s="154" t="s">
        <v>2506</v>
      </c>
      <c r="H315" s="218"/>
      <c r="I315" s="156"/>
      <c r="J315" s="157">
        <f t="shared" si="50"/>
        <v>0</v>
      </c>
      <c r="K315" s="158"/>
      <c r="L315" s="34"/>
      <c r="M315" s="159" t="s">
        <v>1</v>
      </c>
      <c r="N315" s="160" t="s">
        <v>41</v>
      </c>
      <c r="O315" s="59"/>
      <c r="P315" s="161">
        <f t="shared" si="51"/>
        <v>0</v>
      </c>
      <c r="Q315" s="161">
        <v>0</v>
      </c>
      <c r="R315" s="161">
        <f t="shared" si="52"/>
        <v>0</v>
      </c>
      <c r="S315" s="161">
        <v>0</v>
      </c>
      <c r="T315" s="162">
        <f t="shared" si="53"/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237</v>
      </c>
      <c r="AT315" s="163" t="s">
        <v>161</v>
      </c>
      <c r="AU315" s="163" t="s">
        <v>85</v>
      </c>
      <c r="AY315" s="18" t="s">
        <v>159</v>
      </c>
      <c r="BE315" s="164">
        <f t="shared" si="54"/>
        <v>0</v>
      </c>
      <c r="BF315" s="164">
        <f t="shared" si="55"/>
        <v>0</v>
      </c>
      <c r="BG315" s="164">
        <f t="shared" si="56"/>
        <v>0</v>
      </c>
      <c r="BH315" s="164">
        <f t="shared" si="57"/>
        <v>0</v>
      </c>
      <c r="BI315" s="164">
        <f t="shared" si="58"/>
        <v>0</v>
      </c>
      <c r="BJ315" s="18" t="s">
        <v>83</v>
      </c>
      <c r="BK315" s="164">
        <f t="shared" si="59"/>
        <v>0</v>
      </c>
      <c r="BL315" s="18" t="s">
        <v>237</v>
      </c>
      <c r="BM315" s="163" t="s">
        <v>2281</v>
      </c>
    </row>
    <row r="316" spans="2:63" s="12" customFormat="1" ht="22.9" customHeight="1">
      <c r="B316" s="137"/>
      <c r="D316" s="138" t="s">
        <v>75</v>
      </c>
      <c r="E316" s="148" t="s">
        <v>3971</v>
      </c>
      <c r="F316" s="148" t="s">
        <v>3972</v>
      </c>
      <c r="I316" s="140"/>
      <c r="J316" s="149">
        <f>BK316</f>
        <v>0</v>
      </c>
      <c r="L316" s="137"/>
      <c r="M316" s="142"/>
      <c r="N316" s="143"/>
      <c r="O316" s="143"/>
      <c r="P316" s="144">
        <f>SUM(P317:P321)</f>
        <v>0</v>
      </c>
      <c r="Q316" s="143"/>
      <c r="R316" s="144">
        <f>SUM(R317:R321)</f>
        <v>0</v>
      </c>
      <c r="S316" s="143"/>
      <c r="T316" s="145">
        <f>SUM(T317:T321)</f>
        <v>0</v>
      </c>
      <c r="AR316" s="138" t="s">
        <v>85</v>
      </c>
      <c r="AT316" s="146" t="s">
        <v>75</v>
      </c>
      <c r="AU316" s="146" t="s">
        <v>83</v>
      </c>
      <c r="AY316" s="138" t="s">
        <v>159</v>
      </c>
      <c r="BK316" s="147">
        <f>SUM(BK317:BK321)</f>
        <v>0</v>
      </c>
    </row>
    <row r="317" spans="1:65" s="2" customFormat="1" ht="24.2" customHeight="1">
      <c r="A317" s="33"/>
      <c r="B317" s="150"/>
      <c r="C317" s="151" t="s">
        <v>1486</v>
      </c>
      <c r="D317" s="151" t="s">
        <v>161</v>
      </c>
      <c r="E317" s="152" t="s">
        <v>3973</v>
      </c>
      <c r="F317" s="153" t="s">
        <v>3974</v>
      </c>
      <c r="G317" s="154" t="s">
        <v>325</v>
      </c>
      <c r="H317" s="155">
        <v>17</v>
      </c>
      <c r="I317" s="156"/>
      <c r="J317" s="157">
        <f>ROUND(I317*H317,2)</f>
        <v>0</v>
      </c>
      <c r="K317" s="158"/>
      <c r="L317" s="34"/>
      <c r="M317" s="159" t="s">
        <v>1</v>
      </c>
      <c r="N317" s="160" t="s">
        <v>41</v>
      </c>
      <c r="O317" s="59"/>
      <c r="P317" s="161">
        <f>O317*H317</f>
        <v>0</v>
      </c>
      <c r="Q317" s="161">
        <v>0</v>
      </c>
      <c r="R317" s="161">
        <f>Q317*H317</f>
        <v>0</v>
      </c>
      <c r="S317" s="161">
        <v>0</v>
      </c>
      <c r="T317" s="16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3" t="s">
        <v>237</v>
      </c>
      <c r="AT317" s="163" t="s">
        <v>161</v>
      </c>
      <c r="AU317" s="163" t="s">
        <v>85</v>
      </c>
      <c r="AY317" s="18" t="s">
        <v>159</v>
      </c>
      <c r="BE317" s="164">
        <f>IF(N317="základní",J317,0)</f>
        <v>0</v>
      </c>
      <c r="BF317" s="164">
        <f>IF(N317="snížená",J317,0)</f>
        <v>0</v>
      </c>
      <c r="BG317" s="164">
        <f>IF(N317="zákl. přenesená",J317,0)</f>
        <v>0</v>
      </c>
      <c r="BH317" s="164">
        <f>IF(N317="sníž. přenesená",J317,0)</f>
        <v>0</v>
      </c>
      <c r="BI317" s="164">
        <f>IF(N317="nulová",J317,0)</f>
        <v>0</v>
      </c>
      <c r="BJ317" s="18" t="s">
        <v>83</v>
      </c>
      <c r="BK317" s="164">
        <f>ROUND(I317*H317,2)</f>
        <v>0</v>
      </c>
      <c r="BL317" s="18" t="s">
        <v>237</v>
      </c>
      <c r="BM317" s="163" t="s">
        <v>2290</v>
      </c>
    </row>
    <row r="318" spans="1:65" s="2" customFormat="1" ht="24.2" customHeight="1">
      <c r="A318" s="33"/>
      <c r="B318" s="150"/>
      <c r="C318" s="151" t="s">
        <v>1491</v>
      </c>
      <c r="D318" s="151" t="s">
        <v>161</v>
      </c>
      <c r="E318" s="152" t="s">
        <v>3975</v>
      </c>
      <c r="F318" s="153" t="s">
        <v>3976</v>
      </c>
      <c r="G318" s="154" t="s">
        <v>325</v>
      </c>
      <c r="H318" s="155">
        <v>4</v>
      </c>
      <c r="I318" s="156"/>
      <c r="J318" s="157">
        <f>ROUND(I318*H318,2)</f>
        <v>0</v>
      </c>
      <c r="K318" s="158"/>
      <c r="L318" s="34"/>
      <c r="M318" s="159" t="s">
        <v>1</v>
      </c>
      <c r="N318" s="160" t="s">
        <v>41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237</v>
      </c>
      <c r="AT318" s="163" t="s">
        <v>161</v>
      </c>
      <c r="AU318" s="163" t="s">
        <v>85</v>
      </c>
      <c r="AY318" s="18" t="s">
        <v>159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83</v>
      </c>
      <c r="BK318" s="164">
        <f>ROUND(I318*H318,2)</f>
        <v>0</v>
      </c>
      <c r="BL318" s="18" t="s">
        <v>237</v>
      </c>
      <c r="BM318" s="163" t="s">
        <v>2299</v>
      </c>
    </row>
    <row r="319" spans="1:65" s="2" customFormat="1" ht="24.2" customHeight="1">
      <c r="A319" s="33"/>
      <c r="B319" s="150"/>
      <c r="C319" s="151" t="s">
        <v>1496</v>
      </c>
      <c r="D319" s="151" t="s">
        <v>161</v>
      </c>
      <c r="E319" s="152" t="s">
        <v>3977</v>
      </c>
      <c r="F319" s="153" t="s">
        <v>3978</v>
      </c>
      <c r="G319" s="154" t="s">
        <v>325</v>
      </c>
      <c r="H319" s="155">
        <v>11</v>
      </c>
      <c r="I319" s="156"/>
      <c r="J319" s="157">
        <f>ROUND(I319*H319,2)</f>
        <v>0</v>
      </c>
      <c r="K319" s="158"/>
      <c r="L319" s="34"/>
      <c r="M319" s="159" t="s">
        <v>1</v>
      </c>
      <c r="N319" s="160" t="s">
        <v>41</v>
      </c>
      <c r="O319" s="59"/>
      <c r="P319" s="161">
        <f>O319*H319</f>
        <v>0</v>
      </c>
      <c r="Q319" s="161">
        <v>0</v>
      </c>
      <c r="R319" s="161">
        <f>Q319*H319</f>
        <v>0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237</v>
      </c>
      <c r="AT319" s="163" t="s">
        <v>161</v>
      </c>
      <c r="AU319" s="163" t="s">
        <v>85</v>
      </c>
      <c r="AY319" s="18" t="s">
        <v>159</v>
      </c>
      <c r="BE319" s="164">
        <f>IF(N319="základní",J319,0)</f>
        <v>0</v>
      </c>
      <c r="BF319" s="164">
        <f>IF(N319="snížená",J319,0)</f>
        <v>0</v>
      </c>
      <c r="BG319" s="164">
        <f>IF(N319="zákl. přenesená",J319,0)</f>
        <v>0</v>
      </c>
      <c r="BH319" s="164">
        <f>IF(N319="sníž. přenesená",J319,0)</f>
        <v>0</v>
      </c>
      <c r="BI319" s="164">
        <f>IF(N319="nulová",J319,0)</f>
        <v>0</v>
      </c>
      <c r="BJ319" s="18" t="s">
        <v>83</v>
      </c>
      <c r="BK319" s="164">
        <f>ROUND(I319*H319,2)</f>
        <v>0</v>
      </c>
      <c r="BL319" s="18" t="s">
        <v>237</v>
      </c>
      <c r="BM319" s="163" t="s">
        <v>2308</v>
      </c>
    </row>
    <row r="320" spans="1:65" s="2" customFormat="1" ht="24.2" customHeight="1">
      <c r="A320" s="33"/>
      <c r="B320" s="150"/>
      <c r="C320" s="151" t="s">
        <v>1501</v>
      </c>
      <c r="D320" s="151" t="s">
        <v>161</v>
      </c>
      <c r="E320" s="152" t="s">
        <v>3979</v>
      </c>
      <c r="F320" s="153" t="s">
        <v>3980</v>
      </c>
      <c r="G320" s="154" t="s">
        <v>325</v>
      </c>
      <c r="H320" s="155">
        <v>5</v>
      </c>
      <c r="I320" s="156"/>
      <c r="J320" s="157">
        <f>ROUND(I320*H320,2)</f>
        <v>0</v>
      </c>
      <c r="K320" s="158"/>
      <c r="L320" s="34"/>
      <c r="M320" s="159" t="s">
        <v>1</v>
      </c>
      <c r="N320" s="160" t="s">
        <v>41</v>
      </c>
      <c r="O320" s="59"/>
      <c r="P320" s="161">
        <f>O320*H320</f>
        <v>0</v>
      </c>
      <c r="Q320" s="161">
        <v>0</v>
      </c>
      <c r="R320" s="161">
        <f>Q320*H320</f>
        <v>0</v>
      </c>
      <c r="S320" s="161">
        <v>0</v>
      </c>
      <c r="T320" s="162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237</v>
      </c>
      <c r="AT320" s="163" t="s">
        <v>161</v>
      </c>
      <c r="AU320" s="163" t="s">
        <v>85</v>
      </c>
      <c r="AY320" s="18" t="s">
        <v>159</v>
      </c>
      <c r="BE320" s="164">
        <f>IF(N320="základní",J320,0)</f>
        <v>0</v>
      </c>
      <c r="BF320" s="164">
        <f>IF(N320="snížená",J320,0)</f>
        <v>0</v>
      </c>
      <c r="BG320" s="164">
        <f>IF(N320="zákl. přenesená",J320,0)</f>
        <v>0</v>
      </c>
      <c r="BH320" s="164">
        <f>IF(N320="sníž. přenesená",J320,0)</f>
        <v>0</v>
      </c>
      <c r="BI320" s="164">
        <f>IF(N320="nulová",J320,0)</f>
        <v>0</v>
      </c>
      <c r="BJ320" s="18" t="s">
        <v>83</v>
      </c>
      <c r="BK320" s="164">
        <f>ROUND(I320*H320,2)</f>
        <v>0</v>
      </c>
      <c r="BL320" s="18" t="s">
        <v>237</v>
      </c>
      <c r="BM320" s="163" t="s">
        <v>2321</v>
      </c>
    </row>
    <row r="321" spans="1:65" s="2" customFormat="1" ht="37.9" customHeight="1">
      <c r="A321" s="33"/>
      <c r="B321" s="150"/>
      <c r="C321" s="151" t="s">
        <v>1505</v>
      </c>
      <c r="D321" s="151" t="s">
        <v>161</v>
      </c>
      <c r="E321" s="152" t="s">
        <v>3981</v>
      </c>
      <c r="F321" s="153" t="s">
        <v>3982</v>
      </c>
      <c r="G321" s="154" t="s">
        <v>325</v>
      </c>
      <c r="H321" s="155">
        <v>35</v>
      </c>
      <c r="I321" s="156"/>
      <c r="J321" s="157">
        <f>ROUND(I321*H321,2)</f>
        <v>0</v>
      </c>
      <c r="K321" s="158"/>
      <c r="L321" s="34"/>
      <c r="M321" s="159" t="s">
        <v>1</v>
      </c>
      <c r="N321" s="160" t="s">
        <v>41</v>
      </c>
      <c r="O321" s="59"/>
      <c r="P321" s="161">
        <f>O321*H321</f>
        <v>0</v>
      </c>
      <c r="Q321" s="161">
        <v>0</v>
      </c>
      <c r="R321" s="161">
        <f>Q321*H321</f>
        <v>0</v>
      </c>
      <c r="S321" s="161">
        <v>0</v>
      </c>
      <c r="T321" s="16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237</v>
      </c>
      <c r="AT321" s="163" t="s">
        <v>161</v>
      </c>
      <c r="AU321" s="163" t="s">
        <v>85</v>
      </c>
      <c r="AY321" s="18" t="s">
        <v>159</v>
      </c>
      <c r="BE321" s="164">
        <f>IF(N321="základní",J321,0)</f>
        <v>0</v>
      </c>
      <c r="BF321" s="164">
        <f>IF(N321="snížená",J321,0)</f>
        <v>0</v>
      </c>
      <c r="BG321" s="164">
        <f>IF(N321="zákl. přenesená",J321,0)</f>
        <v>0</v>
      </c>
      <c r="BH321" s="164">
        <f>IF(N321="sníž. přenesená",J321,0)</f>
        <v>0</v>
      </c>
      <c r="BI321" s="164">
        <f>IF(N321="nulová",J321,0)</f>
        <v>0</v>
      </c>
      <c r="BJ321" s="18" t="s">
        <v>83</v>
      </c>
      <c r="BK321" s="164">
        <f>ROUND(I321*H321,2)</f>
        <v>0</v>
      </c>
      <c r="BL321" s="18" t="s">
        <v>237</v>
      </c>
      <c r="BM321" s="163" t="s">
        <v>2333</v>
      </c>
    </row>
    <row r="322" spans="2:63" s="12" customFormat="1" ht="25.9" customHeight="1">
      <c r="B322" s="137"/>
      <c r="D322" s="138" t="s">
        <v>75</v>
      </c>
      <c r="E322" s="139" t="s">
        <v>3983</v>
      </c>
      <c r="F322" s="139" t="s">
        <v>3984</v>
      </c>
      <c r="I322" s="140"/>
      <c r="J322" s="141">
        <f>BK322</f>
        <v>0</v>
      </c>
      <c r="L322" s="137"/>
      <c r="M322" s="142"/>
      <c r="N322" s="143"/>
      <c r="O322" s="143"/>
      <c r="P322" s="144">
        <f>P323</f>
        <v>0</v>
      </c>
      <c r="Q322" s="143"/>
      <c r="R322" s="144">
        <f>R323</f>
        <v>0</v>
      </c>
      <c r="S322" s="143"/>
      <c r="T322" s="145">
        <f>T323</f>
        <v>0</v>
      </c>
      <c r="AR322" s="138" t="s">
        <v>165</v>
      </c>
      <c r="AT322" s="146" t="s">
        <v>75</v>
      </c>
      <c r="AU322" s="146" t="s">
        <v>76</v>
      </c>
      <c r="AY322" s="138" t="s">
        <v>159</v>
      </c>
      <c r="BK322" s="147">
        <f>BK323</f>
        <v>0</v>
      </c>
    </row>
    <row r="323" spans="1:65" s="2" customFormat="1" ht="21.75" customHeight="1">
      <c r="A323" s="33"/>
      <c r="B323" s="150"/>
      <c r="C323" s="151" t="s">
        <v>1509</v>
      </c>
      <c r="D323" s="151" t="s">
        <v>161</v>
      </c>
      <c r="E323" s="152" t="s">
        <v>3985</v>
      </c>
      <c r="F323" s="153" t="s">
        <v>3986</v>
      </c>
      <c r="G323" s="154" t="s">
        <v>3637</v>
      </c>
      <c r="H323" s="155">
        <v>80</v>
      </c>
      <c r="I323" s="156"/>
      <c r="J323" s="157">
        <f>ROUND(I323*H323,2)</f>
        <v>0</v>
      </c>
      <c r="K323" s="158"/>
      <c r="L323" s="34"/>
      <c r="M323" s="186" t="s">
        <v>1</v>
      </c>
      <c r="N323" s="187" t="s">
        <v>41</v>
      </c>
      <c r="O323" s="188"/>
      <c r="P323" s="189">
        <f>O323*H323</f>
        <v>0</v>
      </c>
      <c r="Q323" s="189">
        <v>0</v>
      </c>
      <c r="R323" s="189">
        <f>Q323*H323</f>
        <v>0</v>
      </c>
      <c r="S323" s="189">
        <v>0</v>
      </c>
      <c r="T323" s="190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3987</v>
      </c>
      <c r="AT323" s="163" t="s">
        <v>161</v>
      </c>
      <c r="AU323" s="163" t="s">
        <v>83</v>
      </c>
      <c r="AY323" s="18" t="s">
        <v>159</v>
      </c>
      <c r="BE323" s="164">
        <f>IF(N323="základní",J323,0)</f>
        <v>0</v>
      </c>
      <c r="BF323" s="164">
        <f>IF(N323="snížená",J323,0)</f>
        <v>0</v>
      </c>
      <c r="BG323" s="164">
        <f>IF(N323="zákl. přenesená",J323,0)</f>
        <v>0</v>
      </c>
      <c r="BH323" s="164">
        <f>IF(N323="sníž. přenesená",J323,0)</f>
        <v>0</v>
      </c>
      <c r="BI323" s="164">
        <f>IF(N323="nulová",J323,0)</f>
        <v>0</v>
      </c>
      <c r="BJ323" s="18" t="s">
        <v>83</v>
      </c>
      <c r="BK323" s="164">
        <f>ROUND(I323*H323,2)</f>
        <v>0</v>
      </c>
      <c r="BL323" s="18" t="s">
        <v>3987</v>
      </c>
      <c r="BM323" s="163" t="s">
        <v>2348</v>
      </c>
    </row>
    <row r="324" spans="1:31" s="2" customFormat="1" ht="6.95" customHeight="1">
      <c r="A324" s="33"/>
      <c r="B324" s="48"/>
      <c r="C324" s="49"/>
      <c r="D324" s="49"/>
      <c r="E324" s="49"/>
      <c r="F324" s="49"/>
      <c r="G324" s="49"/>
      <c r="H324" s="49"/>
      <c r="I324" s="49"/>
      <c r="J324" s="49"/>
      <c r="K324" s="49"/>
      <c r="L324" s="34"/>
      <c r="M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</row>
  </sheetData>
  <autoFilter ref="C135:K323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6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111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124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2" t="str">
        <f>'Rekapitulace stavby'!K6</f>
        <v>Nemocnice ČEské Budějovice a.s.</v>
      </c>
      <c r="F7" s="263"/>
      <c r="G7" s="263"/>
      <c r="H7" s="263"/>
      <c r="L7" s="21"/>
    </row>
    <row r="8" spans="2:12" s="1" customFormat="1" ht="12" customHeight="1">
      <c r="B8" s="21"/>
      <c r="D8" s="28" t="s">
        <v>125</v>
      </c>
      <c r="L8" s="21"/>
    </row>
    <row r="9" spans="1:31" s="2" customFormat="1" ht="23.25" customHeight="1">
      <c r="A9" s="33"/>
      <c r="B9" s="34"/>
      <c r="C9" s="33"/>
      <c r="D9" s="33"/>
      <c r="E9" s="262" t="s">
        <v>126</v>
      </c>
      <c r="F9" s="264"/>
      <c r="G9" s="264"/>
      <c r="H9" s="26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127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24" t="s">
        <v>3988</v>
      </c>
      <c r="F11" s="264"/>
      <c r="G11" s="264"/>
      <c r="H11" s="264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6. 6. 2022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28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28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5" t="str">
        <f>'Rekapitulace stavby'!E14</f>
        <v>Vyplň údaj</v>
      </c>
      <c r="F20" s="230"/>
      <c r="G20" s="230"/>
      <c r="H20" s="230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25</v>
      </c>
      <c r="J22" s="26" t="str">
        <f>IF('Rekapitulace stavby'!AN16="","",'Rekapitulace stavby'!AN16)</f>
        <v>01526570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>ARKUS5 s.r.o.</v>
      </c>
      <c r="F23" s="33"/>
      <c r="G23" s="33"/>
      <c r="H23" s="33"/>
      <c r="I23" s="28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>lacko.ondrej@seznam.cz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35" t="s">
        <v>1</v>
      </c>
      <c r="F29" s="235"/>
      <c r="G29" s="235"/>
      <c r="H29" s="235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ROUND(J121,2)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ROUND((SUM(BE121:BE202)),2)</f>
        <v>0</v>
      </c>
      <c r="G35" s="33"/>
      <c r="H35" s="33"/>
      <c r="I35" s="106">
        <v>0.21</v>
      </c>
      <c r="J35" s="105">
        <f>ROUND(((SUM(BE121:BE202))*I35),2)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ROUND((SUM(BF121:BF202)),2)</f>
        <v>0</v>
      </c>
      <c r="G36" s="33"/>
      <c r="H36" s="33"/>
      <c r="I36" s="106">
        <v>0.15</v>
      </c>
      <c r="J36" s="105">
        <f>ROUND(((SUM(BF121:BF202))*I36),2)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ROUND((SUM(BG121:BG202)),2)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ROUND((SUM(BH121:BH202)),2)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ROUND((SUM(BI121:BI202)),2)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2" t="str">
        <f>E7</f>
        <v>Nemocnice ČEské Budějovice a.s.</v>
      </c>
      <c r="F85" s="263"/>
      <c r="G85" s="263"/>
      <c r="H85" s="263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125</v>
      </c>
      <c r="L86" s="21"/>
    </row>
    <row r="87" spans="1:31" s="2" customFormat="1" ht="23.25" customHeight="1">
      <c r="A87" s="33"/>
      <c r="B87" s="34"/>
      <c r="C87" s="33"/>
      <c r="D87" s="33"/>
      <c r="E87" s="262" t="s">
        <v>126</v>
      </c>
      <c r="F87" s="264"/>
      <c r="G87" s="264"/>
      <c r="H87" s="26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127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24" t="str">
        <f>E11</f>
        <v>08 - EPS</v>
      </c>
      <c r="F89" s="264"/>
      <c r="G89" s="264"/>
      <c r="H89" s="264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>6. 6. 2022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28" t="s">
        <v>29</v>
      </c>
      <c r="J93" s="31" t="str">
        <f>E23</f>
        <v>ARKUS5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5.7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lacko.ondrej@seznam.cz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130</v>
      </c>
      <c r="D96" s="107"/>
      <c r="E96" s="107"/>
      <c r="F96" s="107"/>
      <c r="G96" s="107"/>
      <c r="H96" s="107"/>
      <c r="I96" s="107"/>
      <c r="J96" s="116" t="s">
        <v>131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132</v>
      </c>
      <c r="D98" s="33"/>
      <c r="E98" s="33"/>
      <c r="F98" s="33"/>
      <c r="G98" s="33"/>
      <c r="H98" s="33"/>
      <c r="I98" s="33"/>
      <c r="J98" s="72">
        <f>J121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133</v>
      </c>
    </row>
    <row r="99" spans="2:12" s="9" customFormat="1" ht="24.95" customHeight="1">
      <c r="B99" s="118"/>
      <c r="D99" s="119" t="s">
        <v>3989</v>
      </c>
      <c r="E99" s="120"/>
      <c r="F99" s="120"/>
      <c r="G99" s="120"/>
      <c r="H99" s="120"/>
      <c r="I99" s="120"/>
      <c r="J99" s="121">
        <f>J122</f>
        <v>0</v>
      </c>
      <c r="L99" s="118"/>
    </row>
    <row r="100" spans="1:31" s="2" customFormat="1" ht="21.75" customHeight="1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6.95" customHeight="1">
      <c r="A101" s="33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6.95" customHeight="1">
      <c r="A105" s="33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4.95" customHeight="1">
      <c r="A106" s="33"/>
      <c r="B106" s="34"/>
      <c r="C106" s="22" t="s">
        <v>144</v>
      </c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16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62" t="str">
        <f>E7</f>
        <v>Nemocnice ČEské Budějovice a.s.</v>
      </c>
      <c r="F109" s="263"/>
      <c r="G109" s="263"/>
      <c r="H109" s="26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2:12" s="1" customFormat="1" ht="12" customHeight="1">
      <c r="B110" s="21"/>
      <c r="C110" s="28" t="s">
        <v>125</v>
      </c>
      <c r="L110" s="21"/>
    </row>
    <row r="111" spans="1:31" s="2" customFormat="1" ht="23.25" customHeight="1">
      <c r="A111" s="33"/>
      <c r="B111" s="34"/>
      <c r="C111" s="33"/>
      <c r="D111" s="33"/>
      <c r="E111" s="262" t="s">
        <v>126</v>
      </c>
      <c r="F111" s="264"/>
      <c r="G111" s="264"/>
      <c r="H111" s="264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127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224" t="str">
        <f>E11</f>
        <v>08 - EPS</v>
      </c>
      <c r="F113" s="264"/>
      <c r="G113" s="264"/>
      <c r="H113" s="264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3"/>
      <c r="E115" s="33"/>
      <c r="F115" s="26" t="str">
        <f>F14</f>
        <v xml:space="preserve"> </v>
      </c>
      <c r="G115" s="33"/>
      <c r="H115" s="33"/>
      <c r="I115" s="28" t="s">
        <v>22</v>
      </c>
      <c r="J115" s="56" t="str">
        <f>IF(J14="","",J14)</f>
        <v>6. 6. 2022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24</v>
      </c>
      <c r="D117" s="33"/>
      <c r="E117" s="33"/>
      <c r="F117" s="26" t="str">
        <f>E17</f>
        <v xml:space="preserve"> </v>
      </c>
      <c r="G117" s="33"/>
      <c r="H117" s="33"/>
      <c r="I117" s="28" t="s">
        <v>29</v>
      </c>
      <c r="J117" s="31" t="str">
        <f>E23</f>
        <v>ARKUS5 s.r.o.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5.7" customHeight="1">
      <c r="A118" s="33"/>
      <c r="B118" s="34"/>
      <c r="C118" s="28" t="s">
        <v>27</v>
      </c>
      <c r="D118" s="33"/>
      <c r="E118" s="33"/>
      <c r="F118" s="26" t="str">
        <f>IF(E20="","",E20)</f>
        <v>Vyplň údaj</v>
      </c>
      <c r="G118" s="33"/>
      <c r="H118" s="33"/>
      <c r="I118" s="28" t="s">
        <v>33</v>
      </c>
      <c r="J118" s="31" t="str">
        <f>E26</f>
        <v>lacko.ondrej@seznam.cz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26"/>
      <c r="B120" s="127"/>
      <c r="C120" s="128" t="s">
        <v>145</v>
      </c>
      <c r="D120" s="129" t="s">
        <v>61</v>
      </c>
      <c r="E120" s="129" t="s">
        <v>57</v>
      </c>
      <c r="F120" s="129" t="s">
        <v>58</v>
      </c>
      <c r="G120" s="129" t="s">
        <v>146</v>
      </c>
      <c r="H120" s="129" t="s">
        <v>147</v>
      </c>
      <c r="I120" s="129" t="s">
        <v>148</v>
      </c>
      <c r="J120" s="130" t="s">
        <v>131</v>
      </c>
      <c r="K120" s="131" t="s">
        <v>149</v>
      </c>
      <c r="L120" s="132"/>
      <c r="M120" s="63" t="s">
        <v>1</v>
      </c>
      <c r="N120" s="64" t="s">
        <v>40</v>
      </c>
      <c r="O120" s="64" t="s">
        <v>150</v>
      </c>
      <c r="P120" s="64" t="s">
        <v>151</v>
      </c>
      <c r="Q120" s="64" t="s">
        <v>152</v>
      </c>
      <c r="R120" s="64" t="s">
        <v>153</v>
      </c>
      <c r="S120" s="64" t="s">
        <v>154</v>
      </c>
      <c r="T120" s="65" t="s">
        <v>155</v>
      </c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1" spans="1:63" s="2" customFormat="1" ht="22.9" customHeight="1">
      <c r="A121" s="33"/>
      <c r="B121" s="34"/>
      <c r="C121" s="70" t="s">
        <v>156</v>
      </c>
      <c r="D121" s="33"/>
      <c r="E121" s="33"/>
      <c r="F121" s="33"/>
      <c r="G121" s="33"/>
      <c r="H121" s="33"/>
      <c r="I121" s="33"/>
      <c r="J121" s="133">
        <f>BK121</f>
        <v>0</v>
      </c>
      <c r="K121" s="33"/>
      <c r="L121" s="34"/>
      <c r="M121" s="66"/>
      <c r="N121" s="57"/>
      <c r="O121" s="67"/>
      <c r="P121" s="134">
        <f>P122</f>
        <v>0</v>
      </c>
      <c r="Q121" s="67"/>
      <c r="R121" s="134">
        <f>R122</f>
        <v>0</v>
      </c>
      <c r="S121" s="67"/>
      <c r="T121" s="135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75</v>
      </c>
      <c r="AU121" s="18" t="s">
        <v>133</v>
      </c>
      <c r="BK121" s="136">
        <f>BK122</f>
        <v>0</v>
      </c>
    </row>
    <row r="122" spans="2:63" s="12" customFormat="1" ht="25.9" customHeight="1">
      <c r="B122" s="137"/>
      <c r="D122" s="138" t="s">
        <v>75</v>
      </c>
      <c r="E122" s="139" t="s">
        <v>3413</v>
      </c>
      <c r="F122" s="139" t="s">
        <v>3990</v>
      </c>
      <c r="I122" s="140"/>
      <c r="J122" s="141">
        <f>BK122</f>
        <v>0</v>
      </c>
      <c r="L122" s="137"/>
      <c r="M122" s="142"/>
      <c r="N122" s="143"/>
      <c r="O122" s="143"/>
      <c r="P122" s="144">
        <f>SUM(P123:P202)</f>
        <v>0</v>
      </c>
      <c r="Q122" s="143"/>
      <c r="R122" s="144">
        <f>SUM(R123:R202)</f>
        <v>0</v>
      </c>
      <c r="S122" s="143"/>
      <c r="T122" s="145">
        <f>SUM(T123:T202)</f>
        <v>0</v>
      </c>
      <c r="AR122" s="138" t="s">
        <v>83</v>
      </c>
      <c r="AT122" s="146" t="s">
        <v>75</v>
      </c>
      <c r="AU122" s="146" t="s">
        <v>76</v>
      </c>
      <c r="AY122" s="138" t="s">
        <v>159</v>
      </c>
      <c r="BK122" s="147">
        <f>SUM(BK123:BK202)</f>
        <v>0</v>
      </c>
    </row>
    <row r="123" spans="1:65" s="2" customFormat="1" ht="16.5" customHeight="1">
      <c r="A123" s="33"/>
      <c r="B123" s="150"/>
      <c r="C123" s="151" t="s">
        <v>83</v>
      </c>
      <c r="D123" s="151" t="s">
        <v>161</v>
      </c>
      <c r="E123" s="152" t="s">
        <v>3991</v>
      </c>
      <c r="F123" s="153" t="s">
        <v>3992</v>
      </c>
      <c r="G123" s="154" t="s">
        <v>325</v>
      </c>
      <c r="H123" s="155">
        <v>29</v>
      </c>
      <c r="I123" s="156"/>
      <c r="J123" s="157">
        <f aca="true" t="shared" si="0" ref="J123:J154">ROUND(I123*H123,2)</f>
        <v>0</v>
      </c>
      <c r="K123" s="158"/>
      <c r="L123" s="34"/>
      <c r="M123" s="159" t="s">
        <v>1</v>
      </c>
      <c r="N123" s="160" t="s">
        <v>41</v>
      </c>
      <c r="O123" s="59"/>
      <c r="P123" s="161">
        <f aca="true" t="shared" si="1" ref="P123:P154">O123*H123</f>
        <v>0</v>
      </c>
      <c r="Q123" s="161">
        <v>0</v>
      </c>
      <c r="R123" s="161">
        <f aca="true" t="shared" si="2" ref="R123:R154">Q123*H123</f>
        <v>0</v>
      </c>
      <c r="S123" s="161">
        <v>0</v>
      </c>
      <c r="T123" s="162">
        <f aca="true" t="shared" si="3" ref="T123:T154"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3" t="s">
        <v>165</v>
      </c>
      <c r="AT123" s="163" t="s">
        <v>161</v>
      </c>
      <c r="AU123" s="163" t="s">
        <v>83</v>
      </c>
      <c r="AY123" s="18" t="s">
        <v>159</v>
      </c>
      <c r="BE123" s="164">
        <f aca="true" t="shared" si="4" ref="BE123:BE154">IF(N123="základní",J123,0)</f>
        <v>0</v>
      </c>
      <c r="BF123" s="164">
        <f aca="true" t="shared" si="5" ref="BF123:BF154">IF(N123="snížená",J123,0)</f>
        <v>0</v>
      </c>
      <c r="BG123" s="164">
        <f aca="true" t="shared" si="6" ref="BG123:BG154">IF(N123="zákl. přenesená",J123,0)</f>
        <v>0</v>
      </c>
      <c r="BH123" s="164">
        <f aca="true" t="shared" si="7" ref="BH123:BH154">IF(N123="sníž. přenesená",J123,0)</f>
        <v>0</v>
      </c>
      <c r="BI123" s="164">
        <f aca="true" t="shared" si="8" ref="BI123:BI154">IF(N123="nulová",J123,0)</f>
        <v>0</v>
      </c>
      <c r="BJ123" s="18" t="s">
        <v>83</v>
      </c>
      <c r="BK123" s="164">
        <f aca="true" t="shared" si="9" ref="BK123:BK154">ROUND(I123*H123,2)</f>
        <v>0</v>
      </c>
      <c r="BL123" s="18" t="s">
        <v>165</v>
      </c>
      <c r="BM123" s="163" t="s">
        <v>85</v>
      </c>
    </row>
    <row r="124" spans="1:65" s="2" customFormat="1" ht="16.5" customHeight="1">
      <c r="A124" s="33"/>
      <c r="B124" s="150"/>
      <c r="C124" s="151" t="s">
        <v>85</v>
      </c>
      <c r="D124" s="151" t="s">
        <v>161</v>
      </c>
      <c r="E124" s="152" t="s">
        <v>3993</v>
      </c>
      <c r="F124" s="153" t="s">
        <v>3994</v>
      </c>
      <c r="G124" s="154" t="s">
        <v>325</v>
      </c>
      <c r="H124" s="155">
        <v>15</v>
      </c>
      <c r="I124" s="156"/>
      <c r="J124" s="157">
        <f t="shared" si="0"/>
        <v>0</v>
      </c>
      <c r="K124" s="158"/>
      <c r="L124" s="34"/>
      <c r="M124" s="159" t="s">
        <v>1</v>
      </c>
      <c r="N124" s="160" t="s">
        <v>41</v>
      </c>
      <c r="O124" s="59"/>
      <c r="P124" s="161">
        <f t="shared" si="1"/>
        <v>0</v>
      </c>
      <c r="Q124" s="161">
        <v>0</v>
      </c>
      <c r="R124" s="161">
        <f t="shared" si="2"/>
        <v>0</v>
      </c>
      <c r="S124" s="161">
        <v>0</v>
      </c>
      <c r="T124" s="162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3" t="s">
        <v>165</v>
      </c>
      <c r="AT124" s="163" t="s">
        <v>161</v>
      </c>
      <c r="AU124" s="163" t="s">
        <v>83</v>
      </c>
      <c r="AY124" s="18" t="s">
        <v>159</v>
      </c>
      <c r="BE124" s="164">
        <f t="shared" si="4"/>
        <v>0</v>
      </c>
      <c r="BF124" s="164">
        <f t="shared" si="5"/>
        <v>0</v>
      </c>
      <c r="BG124" s="164">
        <f t="shared" si="6"/>
        <v>0</v>
      </c>
      <c r="BH124" s="164">
        <f t="shared" si="7"/>
        <v>0</v>
      </c>
      <c r="BI124" s="164">
        <f t="shared" si="8"/>
        <v>0</v>
      </c>
      <c r="BJ124" s="18" t="s">
        <v>83</v>
      </c>
      <c r="BK124" s="164">
        <f t="shared" si="9"/>
        <v>0</v>
      </c>
      <c r="BL124" s="18" t="s">
        <v>165</v>
      </c>
      <c r="BM124" s="163" t="s">
        <v>165</v>
      </c>
    </row>
    <row r="125" spans="1:65" s="2" customFormat="1" ht="24.2" customHeight="1">
      <c r="A125" s="33"/>
      <c r="B125" s="150"/>
      <c r="C125" s="151" t="s">
        <v>172</v>
      </c>
      <c r="D125" s="151" t="s">
        <v>161</v>
      </c>
      <c r="E125" s="152" t="s">
        <v>3995</v>
      </c>
      <c r="F125" s="153" t="s">
        <v>3996</v>
      </c>
      <c r="G125" s="154" t="s">
        <v>325</v>
      </c>
      <c r="H125" s="155">
        <v>44</v>
      </c>
      <c r="I125" s="156"/>
      <c r="J125" s="157">
        <f t="shared" si="0"/>
        <v>0</v>
      </c>
      <c r="K125" s="158"/>
      <c r="L125" s="34"/>
      <c r="M125" s="159" t="s">
        <v>1</v>
      </c>
      <c r="N125" s="160" t="s">
        <v>41</v>
      </c>
      <c r="O125" s="59"/>
      <c r="P125" s="161">
        <f t="shared" si="1"/>
        <v>0</v>
      </c>
      <c r="Q125" s="161">
        <v>0</v>
      </c>
      <c r="R125" s="161">
        <f t="shared" si="2"/>
        <v>0</v>
      </c>
      <c r="S125" s="161">
        <v>0</v>
      </c>
      <c r="T125" s="162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3" t="s">
        <v>165</v>
      </c>
      <c r="AT125" s="163" t="s">
        <v>161</v>
      </c>
      <c r="AU125" s="163" t="s">
        <v>83</v>
      </c>
      <c r="AY125" s="18" t="s">
        <v>159</v>
      </c>
      <c r="BE125" s="164">
        <f t="shared" si="4"/>
        <v>0</v>
      </c>
      <c r="BF125" s="164">
        <f t="shared" si="5"/>
        <v>0</v>
      </c>
      <c r="BG125" s="164">
        <f t="shared" si="6"/>
        <v>0</v>
      </c>
      <c r="BH125" s="164">
        <f t="shared" si="7"/>
        <v>0</v>
      </c>
      <c r="BI125" s="164">
        <f t="shared" si="8"/>
        <v>0</v>
      </c>
      <c r="BJ125" s="18" t="s">
        <v>83</v>
      </c>
      <c r="BK125" s="164">
        <f t="shared" si="9"/>
        <v>0</v>
      </c>
      <c r="BL125" s="18" t="s">
        <v>165</v>
      </c>
      <c r="BM125" s="163" t="s">
        <v>183</v>
      </c>
    </row>
    <row r="126" spans="1:65" s="2" customFormat="1" ht="16.5" customHeight="1">
      <c r="A126" s="33"/>
      <c r="B126" s="150"/>
      <c r="C126" s="151" t="s">
        <v>165</v>
      </c>
      <c r="D126" s="151" t="s">
        <v>161</v>
      </c>
      <c r="E126" s="152" t="s">
        <v>3997</v>
      </c>
      <c r="F126" s="153" t="s">
        <v>3998</v>
      </c>
      <c r="G126" s="154" t="s">
        <v>325</v>
      </c>
      <c r="H126" s="155">
        <v>88</v>
      </c>
      <c r="I126" s="156"/>
      <c r="J126" s="157">
        <f t="shared" si="0"/>
        <v>0</v>
      </c>
      <c r="K126" s="158"/>
      <c r="L126" s="34"/>
      <c r="M126" s="159" t="s">
        <v>1</v>
      </c>
      <c r="N126" s="160" t="s">
        <v>41</v>
      </c>
      <c r="O126" s="59"/>
      <c r="P126" s="161">
        <f t="shared" si="1"/>
        <v>0</v>
      </c>
      <c r="Q126" s="161">
        <v>0</v>
      </c>
      <c r="R126" s="161">
        <f t="shared" si="2"/>
        <v>0</v>
      </c>
      <c r="S126" s="161">
        <v>0</v>
      </c>
      <c r="T126" s="162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165</v>
      </c>
      <c r="AT126" s="163" t="s">
        <v>161</v>
      </c>
      <c r="AU126" s="163" t="s">
        <v>83</v>
      </c>
      <c r="AY126" s="18" t="s">
        <v>159</v>
      </c>
      <c r="BE126" s="164">
        <f t="shared" si="4"/>
        <v>0</v>
      </c>
      <c r="BF126" s="164">
        <f t="shared" si="5"/>
        <v>0</v>
      </c>
      <c r="BG126" s="164">
        <f t="shared" si="6"/>
        <v>0</v>
      </c>
      <c r="BH126" s="164">
        <f t="shared" si="7"/>
        <v>0</v>
      </c>
      <c r="BI126" s="164">
        <f t="shared" si="8"/>
        <v>0</v>
      </c>
      <c r="BJ126" s="18" t="s">
        <v>83</v>
      </c>
      <c r="BK126" s="164">
        <f t="shared" si="9"/>
        <v>0</v>
      </c>
      <c r="BL126" s="18" t="s">
        <v>165</v>
      </c>
      <c r="BM126" s="163" t="s">
        <v>193</v>
      </c>
    </row>
    <row r="127" spans="1:65" s="2" customFormat="1" ht="16.5" customHeight="1">
      <c r="A127" s="33"/>
      <c r="B127" s="150"/>
      <c r="C127" s="151" t="s">
        <v>179</v>
      </c>
      <c r="D127" s="151" t="s">
        <v>161</v>
      </c>
      <c r="E127" s="152" t="s">
        <v>3999</v>
      </c>
      <c r="F127" s="153" t="s">
        <v>4000</v>
      </c>
      <c r="G127" s="154" t="s">
        <v>325</v>
      </c>
      <c r="H127" s="155">
        <v>43</v>
      </c>
      <c r="I127" s="156"/>
      <c r="J127" s="157">
        <f t="shared" si="0"/>
        <v>0</v>
      </c>
      <c r="K127" s="158"/>
      <c r="L127" s="34"/>
      <c r="M127" s="159" t="s">
        <v>1</v>
      </c>
      <c r="N127" s="160" t="s">
        <v>41</v>
      </c>
      <c r="O127" s="59"/>
      <c r="P127" s="161">
        <f t="shared" si="1"/>
        <v>0</v>
      </c>
      <c r="Q127" s="161">
        <v>0</v>
      </c>
      <c r="R127" s="161">
        <f t="shared" si="2"/>
        <v>0</v>
      </c>
      <c r="S127" s="161">
        <v>0</v>
      </c>
      <c r="T127" s="162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165</v>
      </c>
      <c r="AT127" s="163" t="s">
        <v>161</v>
      </c>
      <c r="AU127" s="163" t="s">
        <v>83</v>
      </c>
      <c r="AY127" s="18" t="s">
        <v>159</v>
      </c>
      <c r="BE127" s="164">
        <f t="shared" si="4"/>
        <v>0</v>
      </c>
      <c r="BF127" s="164">
        <f t="shared" si="5"/>
        <v>0</v>
      </c>
      <c r="BG127" s="164">
        <f t="shared" si="6"/>
        <v>0</v>
      </c>
      <c r="BH127" s="164">
        <f t="shared" si="7"/>
        <v>0</v>
      </c>
      <c r="BI127" s="164">
        <f t="shared" si="8"/>
        <v>0</v>
      </c>
      <c r="BJ127" s="18" t="s">
        <v>83</v>
      </c>
      <c r="BK127" s="164">
        <f t="shared" si="9"/>
        <v>0</v>
      </c>
      <c r="BL127" s="18" t="s">
        <v>165</v>
      </c>
      <c r="BM127" s="163" t="s">
        <v>115</v>
      </c>
    </row>
    <row r="128" spans="1:65" s="2" customFormat="1" ht="16.5" customHeight="1">
      <c r="A128" s="33"/>
      <c r="B128" s="150"/>
      <c r="C128" s="151" t="s">
        <v>183</v>
      </c>
      <c r="D128" s="151" t="s">
        <v>161</v>
      </c>
      <c r="E128" s="152" t="s">
        <v>4001</v>
      </c>
      <c r="F128" s="153" t="s">
        <v>4002</v>
      </c>
      <c r="G128" s="154" t="s">
        <v>325</v>
      </c>
      <c r="H128" s="155">
        <v>45</v>
      </c>
      <c r="I128" s="156"/>
      <c r="J128" s="157">
        <f t="shared" si="0"/>
        <v>0</v>
      </c>
      <c r="K128" s="158"/>
      <c r="L128" s="34"/>
      <c r="M128" s="159" t="s">
        <v>1</v>
      </c>
      <c r="N128" s="160" t="s">
        <v>41</v>
      </c>
      <c r="O128" s="59"/>
      <c r="P128" s="161">
        <f t="shared" si="1"/>
        <v>0</v>
      </c>
      <c r="Q128" s="161">
        <v>0</v>
      </c>
      <c r="R128" s="161">
        <f t="shared" si="2"/>
        <v>0</v>
      </c>
      <c r="S128" s="161">
        <v>0</v>
      </c>
      <c r="T128" s="162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165</v>
      </c>
      <c r="AT128" s="163" t="s">
        <v>161</v>
      </c>
      <c r="AU128" s="163" t="s">
        <v>83</v>
      </c>
      <c r="AY128" s="18" t="s">
        <v>159</v>
      </c>
      <c r="BE128" s="164">
        <f t="shared" si="4"/>
        <v>0</v>
      </c>
      <c r="BF128" s="164">
        <f t="shared" si="5"/>
        <v>0</v>
      </c>
      <c r="BG128" s="164">
        <f t="shared" si="6"/>
        <v>0</v>
      </c>
      <c r="BH128" s="164">
        <f t="shared" si="7"/>
        <v>0</v>
      </c>
      <c r="BI128" s="164">
        <f t="shared" si="8"/>
        <v>0</v>
      </c>
      <c r="BJ128" s="18" t="s">
        <v>83</v>
      </c>
      <c r="BK128" s="164">
        <f t="shared" si="9"/>
        <v>0</v>
      </c>
      <c r="BL128" s="18" t="s">
        <v>165</v>
      </c>
      <c r="BM128" s="163" t="s">
        <v>121</v>
      </c>
    </row>
    <row r="129" spans="1:65" s="2" customFormat="1" ht="16.5" customHeight="1">
      <c r="A129" s="33"/>
      <c r="B129" s="150"/>
      <c r="C129" s="151" t="s">
        <v>187</v>
      </c>
      <c r="D129" s="151" t="s">
        <v>161</v>
      </c>
      <c r="E129" s="152" t="s">
        <v>4003</v>
      </c>
      <c r="F129" s="153" t="s">
        <v>4004</v>
      </c>
      <c r="G129" s="154" t="s">
        <v>325</v>
      </c>
      <c r="H129" s="155">
        <v>88</v>
      </c>
      <c r="I129" s="156"/>
      <c r="J129" s="157">
        <f t="shared" si="0"/>
        <v>0</v>
      </c>
      <c r="K129" s="158"/>
      <c r="L129" s="34"/>
      <c r="M129" s="159" t="s">
        <v>1</v>
      </c>
      <c r="N129" s="160" t="s">
        <v>41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165</v>
      </c>
      <c r="AT129" s="163" t="s">
        <v>161</v>
      </c>
      <c r="AU129" s="163" t="s">
        <v>83</v>
      </c>
      <c r="AY129" s="18" t="s">
        <v>159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83</v>
      </c>
      <c r="BK129" s="164">
        <f t="shared" si="9"/>
        <v>0</v>
      </c>
      <c r="BL129" s="18" t="s">
        <v>165</v>
      </c>
      <c r="BM129" s="163" t="s">
        <v>221</v>
      </c>
    </row>
    <row r="130" spans="1:65" s="2" customFormat="1" ht="24.2" customHeight="1">
      <c r="A130" s="33"/>
      <c r="B130" s="150"/>
      <c r="C130" s="151" t="s">
        <v>193</v>
      </c>
      <c r="D130" s="151" t="s">
        <v>161</v>
      </c>
      <c r="E130" s="152" t="s">
        <v>4005</v>
      </c>
      <c r="F130" s="153" t="s">
        <v>4006</v>
      </c>
      <c r="G130" s="154" t="s">
        <v>325</v>
      </c>
      <c r="H130" s="155">
        <v>13</v>
      </c>
      <c r="I130" s="156"/>
      <c r="J130" s="157">
        <f t="shared" si="0"/>
        <v>0</v>
      </c>
      <c r="K130" s="158"/>
      <c r="L130" s="34"/>
      <c r="M130" s="159" t="s">
        <v>1</v>
      </c>
      <c r="N130" s="160" t="s">
        <v>41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165</v>
      </c>
      <c r="AT130" s="163" t="s">
        <v>161</v>
      </c>
      <c r="AU130" s="163" t="s">
        <v>83</v>
      </c>
      <c r="AY130" s="18" t="s">
        <v>159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83</v>
      </c>
      <c r="BK130" s="164">
        <f t="shared" si="9"/>
        <v>0</v>
      </c>
      <c r="BL130" s="18" t="s">
        <v>165</v>
      </c>
      <c r="BM130" s="163" t="s">
        <v>237</v>
      </c>
    </row>
    <row r="131" spans="1:65" s="2" customFormat="1" ht="16.5" customHeight="1">
      <c r="A131" s="33"/>
      <c r="B131" s="150"/>
      <c r="C131" s="151" t="s">
        <v>198</v>
      </c>
      <c r="D131" s="151" t="s">
        <v>161</v>
      </c>
      <c r="E131" s="152" t="s">
        <v>4007</v>
      </c>
      <c r="F131" s="153" t="s">
        <v>4008</v>
      </c>
      <c r="G131" s="154" t="s">
        <v>325</v>
      </c>
      <c r="H131" s="155">
        <v>13</v>
      </c>
      <c r="I131" s="156"/>
      <c r="J131" s="157">
        <f t="shared" si="0"/>
        <v>0</v>
      </c>
      <c r="K131" s="158"/>
      <c r="L131" s="34"/>
      <c r="M131" s="159" t="s">
        <v>1</v>
      </c>
      <c r="N131" s="160" t="s">
        <v>41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165</v>
      </c>
      <c r="AT131" s="163" t="s">
        <v>161</v>
      </c>
      <c r="AU131" s="163" t="s">
        <v>83</v>
      </c>
      <c r="AY131" s="18" t="s">
        <v>159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83</v>
      </c>
      <c r="BK131" s="164">
        <f t="shared" si="9"/>
        <v>0</v>
      </c>
      <c r="BL131" s="18" t="s">
        <v>165</v>
      </c>
      <c r="BM131" s="163" t="s">
        <v>247</v>
      </c>
    </row>
    <row r="132" spans="1:65" s="2" customFormat="1" ht="24.2" customHeight="1">
      <c r="A132" s="33"/>
      <c r="B132" s="150"/>
      <c r="C132" s="151" t="s">
        <v>115</v>
      </c>
      <c r="D132" s="151" t="s">
        <v>161</v>
      </c>
      <c r="E132" s="152" t="s">
        <v>4009</v>
      </c>
      <c r="F132" s="153" t="s">
        <v>4010</v>
      </c>
      <c r="G132" s="154" t="s">
        <v>325</v>
      </c>
      <c r="H132" s="155">
        <v>2</v>
      </c>
      <c r="I132" s="156"/>
      <c r="J132" s="157">
        <f t="shared" si="0"/>
        <v>0</v>
      </c>
      <c r="K132" s="158"/>
      <c r="L132" s="34"/>
      <c r="M132" s="159" t="s">
        <v>1</v>
      </c>
      <c r="N132" s="160" t="s">
        <v>41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165</v>
      </c>
      <c r="AT132" s="163" t="s">
        <v>161</v>
      </c>
      <c r="AU132" s="163" t="s">
        <v>83</v>
      </c>
      <c r="AY132" s="18" t="s">
        <v>159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83</v>
      </c>
      <c r="BK132" s="164">
        <f t="shared" si="9"/>
        <v>0</v>
      </c>
      <c r="BL132" s="18" t="s">
        <v>165</v>
      </c>
      <c r="BM132" s="163" t="s">
        <v>258</v>
      </c>
    </row>
    <row r="133" spans="1:65" s="2" customFormat="1" ht="24.2" customHeight="1">
      <c r="A133" s="33"/>
      <c r="B133" s="150"/>
      <c r="C133" s="151" t="s">
        <v>118</v>
      </c>
      <c r="D133" s="151" t="s">
        <v>161</v>
      </c>
      <c r="E133" s="152" t="s">
        <v>4011</v>
      </c>
      <c r="F133" s="153" t="s">
        <v>4012</v>
      </c>
      <c r="G133" s="154" t="s">
        <v>325</v>
      </c>
      <c r="H133" s="155">
        <v>2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165</v>
      </c>
      <c r="AT133" s="163" t="s">
        <v>161</v>
      </c>
      <c r="AU133" s="163" t="s">
        <v>83</v>
      </c>
      <c r="AY133" s="18" t="s">
        <v>159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83</v>
      </c>
      <c r="BK133" s="164">
        <f t="shared" si="9"/>
        <v>0</v>
      </c>
      <c r="BL133" s="18" t="s">
        <v>165</v>
      </c>
      <c r="BM133" s="163" t="s">
        <v>272</v>
      </c>
    </row>
    <row r="134" spans="1:65" s="2" customFormat="1" ht="21.75" customHeight="1">
      <c r="A134" s="33"/>
      <c r="B134" s="150"/>
      <c r="C134" s="151" t="s">
        <v>121</v>
      </c>
      <c r="D134" s="151" t="s">
        <v>161</v>
      </c>
      <c r="E134" s="152" t="s">
        <v>4013</v>
      </c>
      <c r="F134" s="153" t="s">
        <v>4014</v>
      </c>
      <c r="G134" s="154" t="s">
        <v>325</v>
      </c>
      <c r="H134" s="155">
        <v>8</v>
      </c>
      <c r="I134" s="156"/>
      <c r="J134" s="157">
        <f t="shared" si="0"/>
        <v>0</v>
      </c>
      <c r="K134" s="158"/>
      <c r="L134" s="34"/>
      <c r="M134" s="159" t="s">
        <v>1</v>
      </c>
      <c r="N134" s="160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165</v>
      </c>
      <c r="AT134" s="163" t="s">
        <v>161</v>
      </c>
      <c r="AU134" s="163" t="s">
        <v>83</v>
      </c>
      <c r="AY134" s="18" t="s">
        <v>159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83</v>
      </c>
      <c r="BK134" s="164">
        <f t="shared" si="9"/>
        <v>0</v>
      </c>
      <c r="BL134" s="18" t="s">
        <v>165</v>
      </c>
      <c r="BM134" s="163" t="s">
        <v>284</v>
      </c>
    </row>
    <row r="135" spans="1:65" s="2" customFormat="1" ht="37.9" customHeight="1">
      <c r="A135" s="33"/>
      <c r="B135" s="150"/>
      <c r="C135" s="151" t="s">
        <v>216</v>
      </c>
      <c r="D135" s="151" t="s">
        <v>161</v>
      </c>
      <c r="E135" s="152" t="s">
        <v>4015</v>
      </c>
      <c r="F135" s="153" t="s">
        <v>4016</v>
      </c>
      <c r="G135" s="154" t="s">
        <v>325</v>
      </c>
      <c r="H135" s="155">
        <v>2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165</v>
      </c>
      <c r="AT135" s="163" t="s">
        <v>161</v>
      </c>
      <c r="AU135" s="163" t="s">
        <v>83</v>
      </c>
      <c r="AY135" s="18" t="s">
        <v>159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83</v>
      </c>
      <c r="BK135" s="164">
        <f t="shared" si="9"/>
        <v>0</v>
      </c>
      <c r="BL135" s="18" t="s">
        <v>165</v>
      </c>
      <c r="BM135" s="163" t="s">
        <v>296</v>
      </c>
    </row>
    <row r="136" spans="1:65" s="2" customFormat="1" ht="24.2" customHeight="1">
      <c r="A136" s="33"/>
      <c r="B136" s="150"/>
      <c r="C136" s="151" t="s">
        <v>221</v>
      </c>
      <c r="D136" s="151" t="s">
        <v>161</v>
      </c>
      <c r="E136" s="152" t="s">
        <v>4017</v>
      </c>
      <c r="F136" s="153" t="s">
        <v>4018</v>
      </c>
      <c r="G136" s="154" t="s">
        <v>325</v>
      </c>
      <c r="H136" s="155">
        <v>2</v>
      </c>
      <c r="I136" s="156"/>
      <c r="J136" s="157">
        <f t="shared" si="0"/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165</v>
      </c>
      <c r="AT136" s="163" t="s">
        <v>161</v>
      </c>
      <c r="AU136" s="163" t="s">
        <v>83</v>
      </c>
      <c r="AY136" s="18" t="s">
        <v>159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83</v>
      </c>
      <c r="BK136" s="164">
        <f t="shared" si="9"/>
        <v>0</v>
      </c>
      <c r="BL136" s="18" t="s">
        <v>165</v>
      </c>
      <c r="BM136" s="163" t="s">
        <v>308</v>
      </c>
    </row>
    <row r="137" spans="1:65" s="2" customFormat="1" ht="55.5" customHeight="1">
      <c r="A137" s="33"/>
      <c r="B137" s="150"/>
      <c r="C137" s="151" t="s">
        <v>8</v>
      </c>
      <c r="D137" s="151" t="s">
        <v>161</v>
      </c>
      <c r="E137" s="152" t="s">
        <v>4019</v>
      </c>
      <c r="F137" s="153" t="s">
        <v>4020</v>
      </c>
      <c r="G137" s="154" t="s">
        <v>190</v>
      </c>
      <c r="H137" s="155">
        <v>20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165</v>
      </c>
      <c r="AT137" s="163" t="s">
        <v>161</v>
      </c>
      <c r="AU137" s="163" t="s">
        <v>83</v>
      </c>
      <c r="AY137" s="18" t="s">
        <v>159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83</v>
      </c>
      <c r="BK137" s="164">
        <f t="shared" si="9"/>
        <v>0</v>
      </c>
      <c r="BL137" s="18" t="s">
        <v>165</v>
      </c>
      <c r="BM137" s="163" t="s">
        <v>316</v>
      </c>
    </row>
    <row r="138" spans="1:65" s="2" customFormat="1" ht="16.5" customHeight="1">
      <c r="A138" s="33"/>
      <c r="B138" s="150"/>
      <c r="C138" s="151" t="s">
        <v>237</v>
      </c>
      <c r="D138" s="151" t="s">
        <v>161</v>
      </c>
      <c r="E138" s="152" t="s">
        <v>4021</v>
      </c>
      <c r="F138" s="153" t="s">
        <v>4022</v>
      </c>
      <c r="G138" s="154" t="s">
        <v>190</v>
      </c>
      <c r="H138" s="155">
        <v>20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165</v>
      </c>
      <c r="AT138" s="163" t="s">
        <v>161</v>
      </c>
      <c r="AU138" s="163" t="s">
        <v>83</v>
      </c>
      <c r="AY138" s="18" t="s">
        <v>159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83</v>
      </c>
      <c r="BK138" s="164">
        <f t="shared" si="9"/>
        <v>0</v>
      </c>
      <c r="BL138" s="18" t="s">
        <v>165</v>
      </c>
      <c r="BM138" s="163" t="s">
        <v>327</v>
      </c>
    </row>
    <row r="139" spans="1:65" s="2" customFormat="1" ht="16.5" customHeight="1">
      <c r="A139" s="33"/>
      <c r="B139" s="150"/>
      <c r="C139" s="151" t="s">
        <v>242</v>
      </c>
      <c r="D139" s="151" t="s">
        <v>161</v>
      </c>
      <c r="E139" s="152" t="s">
        <v>4023</v>
      </c>
      <c r="F139" s="153" t="s">
        <v>4024</v>
      </c>
      <c r="G139" s="154" t="s">
        <v>325</v>
      </c>
      <c r="H139" s="155">
        <v>60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165</v>
      </c>
      <c r="AT139" s="163" t="s">
        <v>161</v>
      </c>
      <c r="AU139" s="163" t="s">
        <v>83</v>
      </c>
      <c r="AY139" s="18" t="s">
        <v>159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83</v>
      </c>
      <c r="BK139" s="164">
        <f t="shared" si="9"/>
        <v>0</v>
      </c>
      <c r="BL139" s="18" t="s">
        <v>165</v>
      </c>
      <c r="BM139" s="163" t="s">
        <v>336</v>
      </c>
    </row>
    <row r="140" spans="1:65" s="2" customFormat="1" ht="16.5" customHeight="1">
      <c r="A140" s="33"/>
      <c r="B140" s="150"/>
      <c r="C140" s="151" t="s">
        <v>247</v>
      </c>
      <c r="D140" s="151" t="s">
        <v>161</v>
      </c>
      <c r="E140" s="152" t="s">
        <v>4025</v>
      </c>
      <c r="F140" s="153" t="s">
        <v>4026</v>
      </c>
      <c r="G140" s="154" t="s">
        <v>325</v>
      </c>
      <c r="H140" s="155">
        <v>60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165</v>
      </c>
      <c r="AT140" s="163" t="s">
        <v>161</v>
      </c>
      <c r="AU140" s="163" t="s">
        <v>83</v>
      </c>
      <c r="AY140" s="18" t="s">
        <v>159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83</v>
      </c>
      <c r="BK140" s="164">
        <f t="shared" si="9"/>
        <v>0</v>
      </c>
      <c r="BL140" s="18" t="s">
        <v>165</v>
      </c>
      <c r="BM140" s="163" t="s">
        <v>347</v>
      </c>
    </row>
    <row r="141" spans="1:65" s="2" customFormat="1" ht="24.2" customHeight="1">
      <c r="A141" s="33"/>
      <c r="B141" s="150"/>
      <c r="C141" s="151" t="s">
        <v>252</v>
      </c>
      <c r="D141" s="151" t="s">
        <v>161</v>
      </c>
      <c r="E141" s="152" t="s">
        <v>4027</v>
      </c>
      <c r="F141" s="153" t="s">
        <v>4028</v>
      </c>
      <c r="G141" s="154" t="s">
        <v>325</v>
      </c>
      <c r="H141" s="155">
        <v>6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165</v>
      </c>
      <c r="AT141" s="163" t="s">
        <v>161</v>
      </c>
      <c r="AU141" s="163" t="s">
        <v>83</v>
      </c>
      <c r="AY141" s="18" t="s">
        <v>159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83</v>
      </c>
      <c r="BK141" s="164">
        <f t="shared" si="9"/>
        <v>0</v>
      </c>
      <c r="BL141" s="18" t="s">
        <v>165</v>
      </c>
      <c r="BM141" s="163" t="s">
        <v>359</v>
      </c>
    </row>
    <row r="142" spans="1:65" s="2" customFormat="1" ht="24.2" customHeight="1">
      <c r="A142" s="33"/>
      <c r="B142" s="150"/>
      <c r="C142" s="151" t="s">
        <v>258</v>
      </c>
      <c r="D142" s="151" t="s">
        <v>161</v>
      </c>
      <c r="E142" s="152" t="s">
        <v>4029</v>
      </c>
      <c r="F142" s="153" t="s">
        <v>4030</v>
      </c>
      <c r="G142" s="154" t="s">
        <v>325</v>
      </c>
      <c r="H142" s="155">
        <v>2</v>
      </c>
      <c r="I142" s="156"/>
      <c r="J142" s="157">
        <f t="shared" si="0"/>
        <v>0</v>
      </c>
      <c r="K142" s="158"/>
      <c r="L142" s="34"/>
      <c r="M142" s="159" t="s">
        <v>1</v>
      </c>
      <c r="N142" s="160" t="s">
        <v>41</v>
      </c>
      <c r="O142" s="59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165</v>
      </c>
      <c r="AT142" s="163" t="s">
        <v>161</v>
      </c>
      <c r="AU142" s="163" t="s">
        <v>83</v>
      </c>
      <c r="AY142" s="18" t="s">
        <v>159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83</v>
      </c>
      <c r="BK142" s="164">
        <f t="shared" si="9"/>
        <v>0</v>
      </c>
      <c r="BL142" s="18" t="s">
        <v>165</v>
      </c>
      <c r="BM142" s="163" t="s">
        <v>373</v>
      </c>
    </row>
    <row r="143" spans="1:65" s="2" customFormat="1" ht="24.2" customHeight="1">
      <c r="A143" s="33"/>
      <c r="B143" s="150"/>
      <c r="C143" s="151" t="s">
        <v>7</v>
      </c>
      <c r="D143" s="151" t="s">
        <v>161</v>
      </c>
      <c r="E143" s="152" t="s">
        <v>4011</v>
      </c>
      <c r="F143" s="153" t="s">
        <v>4012</v>
      </c>
      <c r="G143" s="154" t="s">
        <v>325</v>
      </c>
      <c r="H143" s="155">
        <v>8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165</v>
      </c>
      <c r="AT143" s="163" t="s">
        <v>161</v>
      </c>
      <c r="AU143" s="163" t="s">
        <v>83</v>
      </c>
      <c r="AY143" s="18" t="s">
        <v>159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83</v>
      </c>
      <c r="BK143" s="164">
        <f t="shared" si="9"/>
        <v>0</v>
      </c>
      <c r="BL143" s="18" t="s">
        <v>165</v>
      </c>
      <c r="BM143" s="163" t="s">
        <v>386</v>
      </c>
    </row>
    <row r="144" spans="1:65" s="2" customFormat="1" ht="21.75" customHeight="1">
      <c r="A144" s="33"/>
      <c r="B144" s="150"/>
      <c r="C144" s="151" t="s">
        <v>272</v>
      </c>
      <c r="D144" s="151" t="s">
        <v>161</v>
      </c>
      <c r="E144" s="152" t="s">
        <v>4013</v>
      </c>
      <c r="F144" s="153" t="s">
        <v>4014</v>
      </c>
      <c r="G144" s="154" t="s">
        <v>325</v>
      </c>
      <c r="H144" s="155">
        <v>18</v>
      </c>
      <c r="I144" s="156"/>
      <c r="J144" s="157">
        <f t="shared" si="0"/>
        <v>0</v>
      </c>
      <c r="K144" s="158"/>
      <c r="L144" s="34"/>
      <c r="M144" s="159" t="s">
        <v>1</v>
      </c>
      <c r="N144" s="160" t="s">
        <v>41</v>
      </c>
      <c r="O144" s="59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165</v>
      </c>
      <c r="AT144" s="163" t="s">
        <v>161</v>
      </c>
      <c r="AU144" s="163" t="s">
        <v>83</v>
      </c>
      <c r="AY144" s="18" t="s">
        <v>159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83</v>
      </c>
      <c r="BK144" s="164">
        <f t="shared" si="9"/>
        <v>0</v>
      </c>
      <c r="BL144" s="18" t="s">
        <v>165</v>
      </c>
      <c r="BM144" s="163" t="s">
        <v>398</v>
      </c>
    </row>
    <row r="145" spans="1:65" s="2" customFormat="1" ht="24.2" customHeight="1">
      <c r="A145" s="33"/>
      <c r="B145" s="150"/>
      <c r="C145" s="151" t="s">
        <v>279</v>
      </c>
      <c r="D145" s="151" t="s">
        <v>161</v>
      </c>
      <c r="E145" s="152" t="s">
        <v>4031</v>
      </c>
      <c r="F145" s="153" t="s">
        <v>4032</v>
      </c>
      <c r="G145" s="154" t="s">
        <v>325</v>
      </c>
      <c r="H145" s="155">
        <v>1</v>
      </c>
      <c r="I145" s="156"/>
      <c r="J145" s="157">
        <f t="shared" si="0"/>
        <v>0</v>
      </c>
      <c r="K145" s="158"/>
      <c r="L145" s="34"/>
      <c r="M145" s="159" t="s">
        <v>1</v>
      </c>
      <c r="N145" s="160" t="s">
        <v>41</v>
      </c>
      <c r="O145" s="59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165</v>
      </c>
      <c r="AT145" s="163" t="s">
        <v>161</v>
      </c>
      <c r="AU145" s="163" t="s">
        <v>83</v>
      </c>
      <c r="AY145" s="18" t="s">
        <v>159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83</v>
      </c>
      <c r="BK145" s="164">
        <f t="shared" si="9"/>
        <v>0</v>
      </c>
      <c r="BL145" s="18" t="s">
        <v>165</v>
      </c>
      <c r="BM145" s="163" t="s">
        <v>407</v>
      </c>
    </row>
    <row r="146" spans="1:65" s="2" customFormat="1" ht="24.2" customHeight="1">
      <c r="A146" s="33"/>
      <c r="B146" s="150"/>
      <c r="C146" s="151" t="s">
        <v>284</v>
      </c>
      <c r="D146" s="151" t="s">
        <v>161</v>
      </c>
      <c r="E146" s="152" t="s">
        <v>4033</v>
      </c>
      <c r="F146" s="153" t="s">
        <v>4034</v>
      </c>
      <c r="G146" s="154" t="s">
        <v>325</v>
      </c>
      <c r="H146" s="155">
        <v>1</v>
      </c>
      <c r="I146" s="156"/>
      <c r="J146" s="157">
        <f t="shared" si="0"/>
        <v>0</v>
      </c>
      <c r="K146" s="158"/>
      <c r="L146" s="34"/>
      <c r="M146" s="159" t="s">
        <v>1</v>
      </c>
      <c r="N146" s="160" t="s">
        <v>41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165</v>
      </c>
      <c r="AT146" s="163" t="s">
        <v>161</v>
      </c>
      <c r="AU146" s="163" t="s">
        <v>83</v>
      </c>
      <c r="AY146" s="18" t="s">
        <v>159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83</v>
      </c>
      <c r="BK146" s="164">
        <f t="shared" si="9"/>
        <v>0</v>
      </c>
      <c r="BL146" s="18" t="s">
        <v>165</v>
      </c>
      <c r="BM146" s="163" t="s">
        <v>419</v>
      </c>
    </row>
    <row r="147" spans="1:65" s="2" customFormat="1" ht="24.2" customHeight="1">
      <c r="A147" s="33"/>
      <c r="B147" s="150"/>
      <c r="C147" s="151" t="s">
        <v>290</v>
      </c>
      <c r="D147" s="151" t="s">
        <v>161</v>
      </c>
      <c r="E147" s="152" t="s">
        <v>4035</v>
      </c>
      <c r="F147" s="153" t="s">
        <v>4036</v>
      </c>
      <c r="G147" s="154" t="s">
        <v>325</v>
      </c>
      <c r="H147" s="155">
        <v>2</v>
      </c>
      <c r="I147" s="156"/>
      <c r="J147" s="157">
        <f t="shared" si="0"/>
        <v>0</v>
      </c>
      <c r="K147" s="158"/>
      <c r="L147" s="34"/>
      <c r="M147" s="159" t="s">
        <v>1</v>
      </c>
      <c r="N147" s="160" t="s">
        <v>41</v>
      </c>
      <c r="O147" s="59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165</v>
      </c>
      <c r="AT147" s="163" t="s">
        <v>161</v>
      </c>
      <c r="AU147" s="163" t="s">
        <v>83</v>
      </c>
      <c r="AY147" s="18" t="s">
        <v>159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83</v>
      </c>
      <c r="BK147" s="164">
        <f t="shared" si="9"/>
        <v>0</v>
      </c>
      <c r="BL147" s="18" t="s">
        <v>165</v>
      </c>
      <c r="BM147" s="163" t="s">
        <v>425</v>
      </c>
    </row>
    <row r="148" spans="1:65" s="2" customFormat="1" ht="16.5" customHeight="1">
      <c r="A148" s="33"/>
      <c r="B148" s="150"/>
      <c r="C148" s="151" t="s">
        <v>296</v>
      </c>
      <c r="D148" s="151" t="s">
        <v>161</v>
      </c>
      <c r="E148" s="152" t="s">
        <v>4037</v>
      </c>
      <c r="F148" s="153" t="s">
        <v>4038</v>
      </c>
      <c r="G148" s="154" t="s">
        <v>325</v>
      </c>
      <c r="H148" s="155">
        <v>1</v>
      </c>
      <c r="I148" s="156"/>
      <c r="J148" s="157">
        <f t="shared" si="0"/>
        <v>0</v>
      </c>
      <c r="K148" s="158"/>
      <c r="L148" s="34"/>
      <c r="M148" s="159" t="s">
        <v>1</v>
      </c>
      <c r="N148" s="160" t="s">
        <v>41</v>
      </c>
      <c r="O148" s="59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165</v>
      </c>
      <c r="AT148" s="163" t="s">
        <v>161</v>
      </c>
      <c r="AU148" s="163" t="s">
        <v>83</v>
      </c>
      <c r="AY148" s="18" t="s">
        <v>159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83</v>
      </c>
      <c r="BK148" s="164">
        <f t="shared" si="9"/>
        <v>0</v>
      </c>
      <c r="BL148" s="18" t="s">
        <v>165</v>
      </c>
      <c r="BM148" s="163" t="s">
        <v>434</v>
      </c>
    </row>
    <row r="149" spans="1:65" s="2" customFormat="1" ht="24.2" customHeight="1">
      <c r="A149" s="33"/>
      <c r="B149" s="150"/>
      <c r="C149" s="151" t="s">
        <v>302</v>
      </c>
      <c r="D149" s="151" t="s">
        <v>161</v>
      </c>
      <c r="E149" s="152" t="s">
        <v>4039</v>
      </c>
      <c r="F149" s="153" t="s">
        <v>4040</v>
      </c>
      <c r="G149" s="154" t="s">
        <v>325</v>
      </c>
      <c r="H149" s="155">
        <v>1</v>
      </c>
      <c r="I149" s="156"/>
      <c r="J149" s="157">
        <f t="shared" si="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165</v>
      </c>
      <c r="AT149" s="163" t="s">
        <v>161</v>
      </c>
      <c r="AU149" s="163" t="s">
        <v>83</v>
      </c>
      <c r="AY149" s="18" t="s">
        <v>159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83</v>
      </c>
      <c r="BK149" s="164">
        <f t="shared" si="9"/>
        <v>0</v>
      </c>
      <c r="BL149" s="18" t="s">
        <v>165</v>
      </c>
      <c r="BM149" s="163" t="s">
        <v>441</v>
      </c>
    </row>
    <row r="150" spans="1:65" s="2" customFormat="1" ht="16.5" customHeight="1">
      <c r="A150" s="33"/>
      <c r="B150" s="150"/>
      <c r="C150" s="151" t="s">
        <v>308</v>
      </c>
      <c r="D150" s="151" t="s">
        <v>161</v>
      </c>
      <c r="E150" s="152" t="s">
        <v>4041</v>
      </c>
      <c r="F150" s="153" t="s">
        <v>4042</v>
      </c>
      <c r="G150" s="154" t="s">
        <v>4043</v>
      </c>
      <c r="H150" s="155">
        <v>1</v>
      </c>
      <c r="I150" s="156"/>
      <c r="J150" s="157">
        <f t="shared" si="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165</v>
      </c>
      <c r="AT150" s="163" t="s">
        <v>161</v>
      </c>
      <c r="AU150" s="163" t="s">
        <v>83</v>
      </c>
      <c r="AY150" s="18" t="s">
        <v>159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83</v>
      </c>
      <c r="BK150" s="164">
        <f t="shared" si="9"/>
        <v>0</v>
      </c>
      <c r="BL150" s="18" t="s">
        <v>165</v>
      </c>
      <c r="BM150" s="163" t="s">
        <v>449</v>
      </c>
    </row>
    <row r="151" spans="1:65" s="2" customFormat="1" ht="24.2" customHeight="1">
      <c r="A151" s="33"/>
      <c r="B151" s="150"/>
      <c r="C151" s="151" t="s">
        <v>313</v>
      </c>
      <c r="D151" s="151" t="s">
        <v>161</v>
      </c>
      <c r="E151" s="152" t="s">
        <v>4044</v>
      </c>
      <c r="F151" s="153" t="s">
        <v>4045</v>
      </c>
      <c r="G151" s="154" t="s">
        <v>325</v>
      </c>
      <c r="H151" s="155">
        <v>17</v>
      </c>
      <c r="I151" s="156"/>
      <c r="J151" s="157">
        <f t="shared" si="0"/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165</v>
      </c>
      <c r="AT151" s="163" t="s">
        <v>161</v>
      </c>
      <c r="AU151" s="163" t="s">
        <v>83</v>
      </c>
      <c r="AY151" s="18" t="s">
        <v>159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83</v>
      </c>
      <c r="BK151" s="164">
        <f t="shared" si="9"/>
        <v>0</v>
      </c>
      <c r="BL151" s="18" t="s">
        <v>165</v>
      </c>
      <c r="BM151" s="163" t="s">
        <v>462</v>
      </c>
    </row>
    <row r="152" spans="1:65" s="2" customFormat="1" ht="16.5" customHeight="1">
      <c r="A152" s="33"/>
      <c r="B152" s="150"/>
      <c r="C152" s="151" t="s">
        <v>316</v>
      </c>
      <c r="D152" s="151" t="s">
        <v>161</v>
      </c>
      <c r="E152" s="152" t="s">
        <v>4046</v>
      </c>
      <c r="F152" s="153" t="s">
        <v>4047</v>
      </c>
      <c r="G152" s="154" t="s">
        <v>325</v>
      </c>
      <c r="H152" s="155">
        <v>17</v>
      </c>
      <c r="I152" s="156"/>
      <c r="J152" s="157">
        <f t="shared" si="0"/>
        <v>0</v>
      </c>
      <c r="K152" s="158"/>
      <c r="L152" s="34"/>
      <c r="M152" s="159" t="s">
        <v>1</v>
      </c>
      <c r="N152" s="160" t="s">
        <v>41</v>
      </c>
      <c r="O152" s="59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165</v>
      </c>
      <c r="AT152" s="163" t="s">
        <v>161</v>
      </c>
      <c r="AU152" s="163" t="s">
        <v>83</v>
      </c>
      <c r="AY152" s="18" t="s">
        <v>159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83</v>
      </c>
      <c r="BK152" s="164">
        <f t="shared" si="9"/>
        <v>0</v>
      </c>
      <c r="BL152" s="18" t="s">
        <v>165</v>
      </c>
      <c r="BM152" s="163" t="s">
        <v>475</v>
      </c>
    </row>
    <row r="153" spans="1:65" s="2" customFormat="1" ht="24.2" customHeight="1">
      <c r="A153" s="33"/>
      <c r="B153" s="150"/>
      <c r="C153" s="151" t="s">
        <v>322</v>
      </c>
      <c r="D153" s="151" t="s">
        <v>161</v>
      </c>
      <c r="E153" s="152" t="s">
        <v>4048</v>
      </c>
      <c r="F153" s="153" t="s">
        <v>4049</v>
      </c>
      <c r="G153" s="154" t="s">
        <v>325</v>
      </c>
      <c r="H153" s="155">
        <v>1</v>
      </c>
      <c r="I153" s="156"/>
      <c r="J153" s="157">
        <f t="shared" si="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"/>
        <v>0</v>
      </c>
      <c r="Q153" s="161">
        <v>0</v>
      </c>
      <c r="R153" s="161">
        <f t="shared" si="2"/>
        <v>0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165</v>
      </c>
      <c r="AT153" s="163" t="s">
        <v>161</v>
      </c>
      <c r="AU153" s="163" t="s">
        <v>83</v>
      </c>
      <c r="AY153" s="18" t="s">
        <v>159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83</v>
      </c>
      <c r="BK153" s="164">
        <f t="shared" si="9"/>
        <v>0</v>
      </c>
      <c r="BL153" s="18" t="s">
        <v>165</v>
      </c>
      <c r="BM153" s="163" t="s">
        <v>488</v>
      </c>
    </row>
    <row r="154" spans="1:65" s="2" customFormat="1" ht="16.5" customHeight="1">
      <c r="A154" s="33"/>
      <c r="B154" s="150"/>
      <c r="C154" s="151" t="s">
        <v>327</v>
      </c>
      <c r="D154" s="151" t="s">
        <v>161</v>
      </c>
      <c r="E154" s="152" t="s">
        <v>4050</v>
      </c>
      <c r="F154" s="153" t="s">
        <v>4051</v>
      </c>
      <c r="G154" s="154" t="s">
        <v>325</v>
      </c>
      <c r="H154" s="155">
        <v>1</v>
      </c>
      <c r="I154" s="156"/>
      <c r="J154" s="157">
        <f t="shared" si="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"/>
        <v>0</v>
      </c>
      <c r="Q154" s="161">
        <v>0</v>
      </c>
      <c r="R154" s="161">
        <f t="shared" si="2"/>
        <v>0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165</v>
      </c>
      <c r="AT154" s="163" t="s">
        <v>161</v>
      </c>
      <c r="AU154" s="163" t="s">
        <v>83</v>
      </c>
      <c r="AY154" s="18" t="s">
        <v>159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83</v>
      </c>
      <c r="BK154" s="164">
        <f t="shared" si="9"/>
        <v>0</v>
      </c>
      <c r="BL154" s="18" t="s">
        <v>165</v>
      </c>
      <c r="BM154" s="163" t="s">
        <v>498</v>
      </c>
    </row>
    <row r="155" spans="1:65" s="2" customFormat="1" ht="24.2" customHeight="1">
      <c r="A155" s="33"/>
      <c r="B155" s="150"/>
      <c r="C155" s="151" t="s">
        <v>332</v>
      </c>
      <c r="D155" s="151" t="s">
        <v>161</v>
      </c>
      <c r="E155" s="152" t="s">
        <v>4052</v>
      </c>
      <c r="F155" s="153" t="s">
        <v>4053</v>
      </c>
      <c r="G155" s="154" t="s">
        <v>325</v>
      </c>
      <c r="H155" s="155">
        <v>1</v>
      </c>
      <c r="I155" s="156"/>
      <c r="J155" s="157">
        <f aca="true" t="shared" si="10" ref="J155:J186"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 aca="true" t="shared" si="11" ref="P155:P186">O155*H155</f>
        <v>0</v>
      </c>
      <c r="Q155" s="161">
        <v>0</v>
      </c>
      <c r="R155" s="161">
        <f aca="true" t="shared" si="12" ref="R155:R186">Q155*H155</f>
        <v>0</v>
      </c>
      <c r="S155" s="161">
        <v>0</v>
      </c>
      <c r="T155" s="162">
        <f aca="true" t="shared" si="13" ref="T155:T186"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165</v>
      </c>
      <c r="AT155" s="163" t="s">
        <v>161</v>
      </c>
      <c r="AU155" s="163" t="s">
        <v>83</v>
      </c>
      <c r="AY155" s="18" t="s">
        <v>159</v>
      </c>
      <c r="BE155" s="164">
        <f aca="true" t="shared" si="14" ref="BE155:BE186">IF(N155="základní",J155,0)</f>
        <v>0</v>
      </c>
      <c r="BF155" s="164">
        <f aca="true" t="shared" si="15" ref="BF155:BF186">IF(N155="snížená",J155,0)</f>
        <v>0</v>
      </c>
      <c r="BG155" s="164">
        <f aca="true" t="shared" si="16" ref="BG155:BG186">IF(N155="zákl. přenesená",J155,0)</f>
        <v>0</v>
      </c>
      <c r="BH155" s="164">
        <f aca="true" t="shared" si="17" ref="BH155:BH186">IF(N155="sníž. přenesená",J155,0)</f>
        <v>0</v>
      </c>
      <c r="BI155" s="164">
        <f aca="true" t="shared" si="18" ref="BI155:BI186">IF(N155="nulová",J155,0)</f>
        <v>0</v>
      </c>
      <c r="BJ155" s="18" t="s">
        <v>83</v>
      </c>
      <c r="BK155" s="164">
        <f aca="true" t="shared" si="19" ref="BK155:BK186">ROUND(I155*H155,2)</f>
        <v>0</v>
      </c>
      <c r="BL155" s="18" t="s">
        <v>165</v>
      </c>
      <c r="BM155" s="163" t="s">
        <v>510</v>
      </c>
    </row>
    <row r="156" spans="1:65" s="2" customFormat="1" ht="16.5" customHeight="1">
      <c r="A156" s="33"/>
      <c r="B156" s="150"/>
      <c r="C156" s="151" t="s">
        <v>336</v>
      </c>
      <c r="D156" s="151" t="s">
        <v>161</v>
      </c>
      <c r="E156" s="152" t="s">
        <v>4054</v>
      </c>
      <c r="F156" s="153" t="s">
        <v>4055</v>
      </c>
      <c r="G156" s="154" t="s">
        <v>325</v>
      </c>
      <c r="H156" s="155">
        <v>1</v>
      </c>
      <c r="I156" s="156"/>
      <c r="J156" s="157">
        <f t="shared" si="10"/>
        <v>0</v>
      </c>
      <c r="K156" s="158"/>
      <c r="L156" s="34"/>
      <c r="M156" s="159" t="s">
        <v>1</v>
      </c>
      <c r="N156" s="160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165</v>
      </c>
      <c r="AT156" s="163" t="s">
        <v>161</v>
      </c>
      <c r="AU156" s="163" t="s">
        <v>83</v>
      </c>
      <c r="AY156" s="18" t="s">
        <v>159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83</v>
      </c>
      <c r="BK156" s="164">
        <f t="shared" si="19"/>
        <v>0</v>
      </c>
      <c r="BL156" s="18" t="s">
        <v>165</v>
      </c>
      <c r="BM156" s="163" t="s">
        <v>521</v>
      </c>
    </row>
    <row r="157" spans="1:65" s="2" customFormat="1" ht="24.2" customHeight="1">
      <c r="A157" s="33"/>
      <c r="B157" s="150"/>
      <c r="C157" s="151" t="s">
        <v>341</v>
      </c>
      <c r="D157" s="151" t="s">
        <v>161</v>
      </c>
      <c r="E157" s="152" t="s">
        <v>4056</v>
      </c>
      <c r="F157" s="153" t="s">
        <v>4057</v>
      </c>
      <c r="G157" s="154" t="s">
        <v>3637</v>
      </c>
      <c r="H157" s="155">
        <v>8</v>
      </c>
      <c r="I157" s="156"/>
      <c r="J157" s="157">
        <f t="shared" si="1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165</v>
      </c>
      <c r="AT157" s="163" t="s">
        <v>161</v>
      </c>
      <c r="AU157" s="163" t="s">
        <v>83</v>
      </c>
      <c r="AY157" s="18" t="s">
        <v>159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83</v>
      </c>
      <c r="BK157" s="164">
        <f t="shared" si="19"/>
        <v>0</v>
      </c>
      <c r="BL157" s="18" t="s">
        <v>165</v>
      </c>
      <c r="BM157" s="163" t="s">
        <v>529</v>
      </c>
    </row>
    <row r="158" spans="1:65" s="2" customFormat="1" ht="16.5" customHeight="1">
      <c r="A158" s="33"/>
      <c r="B158" s="150"/>
      <c r="C158" s="151" t="s">
        <v>347</v>
      </c>
      <c r="D158" s="151" t="s">
        <v>161</v>
      </c>
      <c r="E158" s="152" t="s">
        <v>4058</v>
      </c>
      <c r="F158" s="153" t="s">
        <v>4059</v>
      </c>
      <c r="G158" s="154" t="s">
        <v>325</v>
      </c>
      <c r="H158" s="155">
        <v>1</v>
      </c>
      <c r="I158" s="156"/>
      <c r="J158" s="157">
        <f t="shared" si="1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165</v>
      </c>
      <c r="AT158" s="163" t="s">
        <v>161</v>
      </c>
      <c r="AU158" s="163" t="s">
        <v>83</v>
      </c>
      <c r="AY158" s="18" t="s">
        <v>159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83</v>
      </c>
      <c r="BK158" s="164">
        <f t="shared" si="19"/>
        <v>0</v>
      </c>
      <c r="BL158" s="18" t="s">
        <v>165</v>
      </c>
      <c r="BM158" s="163" t="s">
        <v>852</v>
      </c>
    </row>
    <row r="159" spans="1:65" s="2" customFormat="1" ht="24.2" customHeight="1">
      <c r="A159" s="33"/>
      <c r="B159" s="150"/>
      <c r="C159" s="151" t="s">
        <v>352</v>
      </c>
      <c r="D159" s="151" t="s">
        <v>161</v>
      </c>
      <c r="E159" s="152" t="s">
        <v>4060</v>
      </c>
      <c r="F159" s="153" t="s">
        <v>4061</v>
      </c>
      <c r="G159" s="154" t="s">
        <v>325</v>
      </c>
      <c r="H159" s="155">
        <v>113</v>
      </c>
      <c r="I159" s="156"/>
      <c r="J159" s="157">
        <f t="shared" si="1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165</v>
      </c>
      <c r="AT159" s="163" t="s">
        <v>161</v>
      </c>
      <c r="AU159" s="163" t="s">
        <v>83</v>
      </c>
      <c r="AY159" s="18" t="s">
        <v>159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83</v>
      </c>
      <c r="BK159" s="164">
        <f t="shared" si="19"/>
        <v>0</v>
      </c>
      <c r="BL159" s="18" t="s">
        <v>165</v>
      </c>
      <c r="BM159" s="163" t="s">
        <v>864</v>
      </c>
    </row>
    <row r="160" spans="1:65" s="2" customFormat="1" ht="24.2" customHeight="1">
      <c r="A160" s="33"/>
      <c r="B160" s="150"/>
      <c r="C160" s="151" t="s">
        <v>359</v>
      </c>
      <c r="D160" s="151" t="s">
        <v>161</v>
      </c>
      <c r="E160" s="152" t="s">
        <v>4062</v>
      </c>
      <c r="F160" s="153" t="s">
        <v>4063</v>
      </c>
      <c r="G160" s="154" t="s">
        <v>325</v>
      </c>
      <c r="H160" s="155">
        <v>1</v>
      </c>
      <c r="I160" s="156"/>
      <c r="J160" s="157">
        <f t="shared" si="10"/>
        <v>0</v>
      </c>
      <c r="K160" s="158"/>
      <c r="L160" s="34"/>
      <c r="M160" s="159" t="s">
        <v>1</v>
      </c>
      <c r="N160" s="160" t="s">
        <v>41</v>
      </c>
      <c r="O160" s="59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165</v>
      </c>
      <c r="AT160" s="163" t="s">
        <v>161</v>
      </c>
      <c r="AU160" s="163" t="s">
        <v>83</v>
      </c>
      <c r="AY160" s="18" t="s">
        <v>159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8" t="s">
        <v>83</v>
      </c>
      <c r="BK160" s="164">
        <f t="shared" si="19"/>
        <v>0</v>
      </c>
      <c r="BL160" s="18" t="s">
        <v>165</v>
      </c>
      <c r="BM160" s="163" t="s">
        <v>874</v>
      </c>
    </row>
    <row r="161" spans="1:65" s="2" customFormat="1" ht="21.75" customHeight="1">
      <c r="A161" s="33"/>
      <c r="B161" s="150"/>
      <c r="C161" s="151" t="s">
        <v>368</v>
      </c>
      <c r="D161" s="151" t="s">
        <v>161</v>
      </c>
      <c r="E161" s="152" t="s">
        <v>4064</v>
      </c>
      <c r="F161" s="153" t="s">
        <v>4065</v>
      </c>
      <c r="G161" s="154" t="s">
        <v>325</v>
      </c>
      <c r="H161" s="155">
        <v>113</v>
      </c>
      <c r="I161" s="156"/>
      <c r="J161" s="157">
        <f t="shared" si="10"/>
        <v>0</v>
      </c>
      <c r="K161" s="158"/>
      <c r="L161" s="34"/>
      <c r="M161" s="159" t="s">
        <v>1</v>
      </c>
      <c r="N161" s="160" t="s">
        <v>41</v>
      </c>
      <c r="O161" s="59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165</v>
      </c>
      <c r="AT161" s="163" t="s">
        <v>161</v>
      </c>
      <c r="AU161" s="163" t="s">
        <v>83</v>
      </c>
      <c r="AY161" s="18" t="s">
        <v>159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8" t="s">
        <v>83</v>
      </c>
      <c r="BK161" s="164">
        <f t="shared" si="19"/>
        <v>0</v>
      </c>
      <c r="BL161" s="18" t="s">
        <v>165</v>
      </c>
      <c r="BM161" s="163" t="s">
        <v>883</v>
      </c>
    </row>
    <row r="162" spans="1:65" s="2" customFormat="1" ht="16.5" customHeight="1">
      <c r="A162" s="33"/>
      <c r="B162" s="150"/>
      <c r="C162" s="151" t="s">
        <v>373</v>
      </c>
      <c r="D162" s="151" t="s">
        <v>161</v>
      </c>
      <c r="E162" s="152" t="s">
        <v>4066</v>
      </c>
      <c r="F162" s="153" t="s">
        <v>4067</v>
      </c>
      <c r="G162" s="154" t="s">
        <v>325</v>
      </c>
      <c r="H162" s="155">
        <v>1</v>
      </c>
      <c r="I162" s="156"/>
      <c r="J162" s="157">
        <f t="shared" si="10"/>
        <v>0</v>
      </c>
      <c r="K162" s="158"/>
      <c r="L162" s="34"/>
      <c r="M162" s="159" t="s">
        <v>1</v>
      </c>
      <c r="N162" s="160" t="s">
        <v>41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165</v>
      </c>
      <c r="AT162" s="163" t="s">
        <v>161</v>
      </c>
      <c r="AU162" s="163" t="s">
        <v>83</v>
      </c>
      <c r="AY162" s="18" t="s">
        <v>159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83</v>
      </c>
      <c r="BK162" s="164">
        <f t="shared" si="19"/>
        <v>0</v>
      </c>
      <c r="BL162" s="18" t="s">
        <v>165</v>
      </c>
      <c r="BM162" s="163" t="s">
        <v>894</v>
      </c>
    </row>
    <row r="163" spans="1:65" s="2" customFormat="1" ht="16.5" customHeight="1">
      <c r="A163" s="33"/>
      <c r="B163" s="150"/>
      <c r="C163" s="151" t="s">
        <v>379</v>
      </c>
      <c r="D163" s="151" t="s">
        <v>161</v>
      </c>
      <c r="E163" s="152" t="s">
        <v>4068</v>
      </c>
      <c r="F163" s="153" t="s">
        <v>4069</v>
      </c>
      <c r="G163" s="154" t="s">
        <v>325</v>
      </c>
      <c r="H163" s="155">
        <v>1</v>
      </c>
      <c r="I163" s="156"/>
      <c r="J163" s="157">
        <f t="shared" si="10"/>
        <v>0</v>
      </c>
      <c r="K163" s="158"/>
      <c r="L163" s="34"/>
      <c r="M163" s="159" t="s">
        <v>1</v>
      </c>
      <c r="N163" s="160" t="s">
        <v>41</v>
      </c>
      <c r="O163" s="59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165</v>
      </c>
      <c r="AT163" s="163" t="s">
        <v>161</v>
      </c>
      <c r="AU163" s="163" t="s">
        <v>83</v>
      </c>
      <c r="AY163" s="18" t="s">
        <v>159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83</v>
      </c>
      <c r="BK163" s="164">
        <f t="shared" si="19"/>
        <v>0</v>
      </c>
      <c r="BL163" s="18" t="s">
        <v>165</v>
      </c>
      <c r="BM163" s="163" t="s">
        <v>903</v>
      </c>
    </row>
    <row r="164" spans="1:65" s="2" customFormat="1" ht="24.2" customHeight="1">
      <c r="A164" s="33"/>
      <c r="B164" s="150"/>
      <c r="C164" s="151" t="s">
        <v>386</v>
      </c>
      <c r="D164" s="151" t="s">
        <v>161</v>
      </c>
      <c r="E164" s="152" t="s">
        <v>4070</v>
      </c>
      <c r="F164" s="153" t="s">
        <v>4071</v>
      </c>
      <c r="G164" s="154" t="s">
        <v>190</v>
      </c>
      <c r="H164" s="155">
        <v>400</v>
      </c>
      <c r="I164" s="156"/>
      <c r="J164" s="157">
        <f t="shared" si="10"/>
        <v>0</v>
      </c>
      <c r="K164" s="158"/>
      <c r="L164" s="34"/>
      <c r="M164" s="159" t="s">
        <v>1</v>
      </c>
      <c r="N164" s="160" t="s">
        <v>41</v>
      </c>
      <c r="O164" s="59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165</v>
      </c>
      <c r="AT164" s="163" t="s">
        <v>161</v>
      </c>
      <c r="AU164" s="163" t="s">
        <v>83</v>
      </c>
      <c r="AY164" s="18" t="s">
        <v>159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83</v>
      </c>
      <c r="BK164" s="164">
        <f t="shared" si="19"/>
        <v>0</v>
      </c>
      <c r="BL164" s="18" t="s">
        <v>165</v>
      </c>
      <c r="BM164" s="163" t="s">
        <v>922</v>
      </c>
    </row>
    <row r="165" spans="1:65" s="2" customFormat="1" ht="37.9" customHeight="1">
      <c r="A165" s="33"/>
      <c r="B165" s="150"/>
      <c r="C165" s="151" t="s">
        <v>393</v>
      </c>
      <c r="D165" s="151" t="s">
        <v>161</v>
      </c>
      <c r="E165" s="152" t="s">
        <v>4072</v>
      </c>
      <c r="F165" s="153" t="s">
        <v>4073</v>
      </c>
      <c r="G165" s="154" t="s">
        <v>190</v>
      </c>
      <c r="H165" s="155">
        <v>500</v>
      </c>
      <c r="I165" s="156"/>
      <c r="J165" s="157">
        <f t="shared" si="10"/>
        <v>0</v>
      </c>
      <c r="K165" s="158"/>
      <c r="L165" s="34"/>
      <c r="M165" s="159" t="s">
        <v>1</v>
      </c>
      <c r="N165" s="160" t="s">
        <v>41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165</v>
      </c>
      <c r="AT165" s="163" t="s">
        <v>161</v>
      </c>
      <c r="AU165" s="163" t="s">
        <v>83</v>
      </c>
      <c r="AY165" s="18" t="s">
        <v>159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83</v>
      </c>
      <c r="BK165" s="164">
        <f t="shared" si="19"/>
        <v>0</v>
      </c>
      <c r="BL165" s="18" t="s">
        <v>165</v>
      </c>
      <c r="BM165" s="163" t="s">
        <v>938</v>
      </c>
    </row>
    <row r="166" spans="1:65" s="2" customFormat="1" ht="55.5" customHeight="1">
      <c r="A166" s="33"/>
      <c r="B166" s="150"/>
      <c r="C166" s="151" t="s">
        <v>398</v>
      </c>
      <c r="D166" s="151" t="s">
        <v>161</v>
      </c>
      <c r="E166" s="152" t="s">
        <v>4074</v>
      </c>
      <c r="F166" s="153" t="s">
        <v>4075</v>
      </c>
      <c r="G166" s="154" t="s">
        <v>190</v>
      </c>
      <c r="H166" s="155">
        <v>400</v>
      </c>
      <c r="I166" s="156"/>
      <c r="J166" s="157">
        <f t="shared" si="1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165</v>
      </c>
      <c r="AT166" s="163" t="s">
        <v>161</v>
      </c>
      <c r="AU166" s="163" t="s">
        <v>83</v>
      </c>
      <c r="AY166" s="18" t="s">
        <v>159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83</v>
      </c>
      <c r="BK166" s="164">
        <f t="shared" si="19"/>
        <v>0</v>
      </c>
      <c r="BL166" s="18" t="s">
        <v>165</v>
      </c>
      <c r="BM166" s="163" t="s">
        <v>961</v>
      </c>
    </row>
    <row r="167" spans="1:65" s="2" customFormat="1" ht="55.5" customHeight="1">
      <c r="A167" s="33"/>
      <c r="B167" s="150"/>
      <c r="C167" s="151" t="s">
        <v>402</v>
      </c>
      <c r="D167" s="151" t="s">
        <v>161</v>
      </c>
      <c r="E167" s="152" t="s">
        <v>4076</v>
      </c>
      <c r="F167" s="153" t="s">
        <v>4077</v>
      </c>
      <c r="G167" s="154" t="s">
        <v>190</v>
      </c>
      <c r="H167" s="155">
        <v>100</v>
      </c>
      <c r="I167" s="156"/>
      <c r="J167" s="157">
        <f t="shared" si="10"/>
        <v>0</v>
      </c>
      <c r="K167" s="158"/>
      <c r="L167" s="34"/>
      <c r="M167" s="159" t="s">
        <v>1</v>
      </c>
      <c r="N167" s="160" t="s">
        <v>41</v>
      </c>
      <c r="O167" s="59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165</v>
      </c>
      <c r="AT167" s="163" t="s">
        <v>161</v>
      </c>
      <c r="AU167" s="163" t="s">
        <v>83</v>
      </c>
      <c r="AY167" s="18" t="s">
        <v>159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8" t="s">
        <v>83</v>
      </c>
      <c r="BK167" s="164">
        <f t="shared" si="19"/>
        <v>0</v>
      </c>
      <c r="BL167" s="18" t="s">
        <v>165</v>
      </c>
      <c r="BM167" s="163" t="s">
        <v>976</v>
      </c>
    </row>
    <row r="168" spans="1:65" s="2" customFormat="1" ht="21.75" customHeight="1">
      <c r="A168" s="33"/>
      <c r="B168" s="150"/>
      <c r="C168" s="151" t="s">
        <v>407</v>
      </c>
      <c r="D168" s="151" t="s">
        <v>161</v>
      </c>
      <c r="E168" s="152" t="s">
        <v>4078</v>
      </c>
      <c r="F168" s="153" t="s">
        <v>4079</v>
      </c>
      <c r="G168" s="154" t="s">
        <v>190</v>
      </c>
      <c r="H168" s="155">
        <v>1400</v>
      </c>
      <c r="I168" s="156"/>
      <c r="J168" s="157">
        <f t="shared" si="1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165</v>
      </c>
      <c r="AT168" s="163" t="s">
        <v>161</v>
      </c>
      <c r="AU168" s="163" t="s">
        <v>83</v>
      </c>
      <c r="AY168" s="18" t="s">
        <v>159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83</v>
      </c>
      <c r="BK168" s="164">
        <f t="shared" si="19"/>
        <v>0</v>
      </c>
      <c r="BL168" s="18" t="s">
        <v>165</v>
      </c>
      <c r="BM168" s="163" t="s">
        <v>995</v>
      </c>
    </row>
    <row r="169" spans="1:65" s="2" customFormat="1" ht="55.5" customHeight="1">
      <c r="A169" s="33"/>
      <c r="B169" s="150"/>
      <c r="C169" s="151" t="s">
        <v>415</v>
      </c>
      <c r="D169" s="151" t="s">
        <v>161</v>
      </c>
      <c r="E169" s="152" t="s">
        <v>4080</v>
      </c>
      <c r="F169" s="153" t="s">
        <v>4081</v>
      </c>
      <c r="G169" s="154" t="s">
        <v>190</v>
      </c>
      <c r="H169" s="155">
        <v>150</v>
      </c>
      <c r="I169" s="156"/>
      <c r="J169" s="157">
        <f t="shared" si="10"/>
        <v>0</v>
      </c>
      <c r="K169" s="158"/>
      <c r="L169" s="34"/>
      <c r="M169" s="159" t="s">
        <v>1</v>
      </c>
      <c r="N169" s="160" t="s">
        <v>41</v>
      </c>
      <c r="O169" s="59"/>
      <c r="P169" s="161">
        <f t="shared" si="11"/>
        <v>0</v>
      </c>
      <c r="Q169" s="161">
        <v>0</v>
      </c>
      <c r="R169" s="161">
        <f t="shared" si="12"/>
        <v>0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165</v>
      </c>
      <c r="AT169" s="163" t="s">
        <v>161</v>
      </c>
      <c r="AU169" s="163" t="s">
        <v>83</v>
      </c>
      <c r="AY169" s="18" t="s">
        <v>159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83</v>
      </c>
      <c r="BK169" s="164">
        <f t="shared" si="19"/>
        <v>0</v>
      </c>
      <c r="BL169" s="18" t="s">
        <v>165</v>
      </c>
      <c r="BM169" s="163" t="s">
        <v>1004</v>
      </c>
    </row>
    <row r="170" spans="1:65" s="2" customFormat="1" ht="24.2" customHeight="1">
      <c r="A170" s="33"/>
      <c r="B170" s="150"/>
      <c r="C170" s="151" t="s">
        <v>419</v>
      </c>
      <c r="D170" s="151" t="s">
        <v>161</v>
      </c>
      <c r="E170" s="152" t="s">
        <v>4082</v>
      </c>
      <c r="F170" s="153" t="s">
        <v>4083</v>
      </c>
      <c r="G170" s="154" t="s">
        <v>190</v>
      </c>
      <c r="H170" s="155">
        <v>150</v>
      </c>
      <c r="I170" s="156"/>
      <c r="J170" s="157">
        <f t="shared" si="10"/>
        <v>0</v>
      </c>
      <c r="K170" s="158"/>
      <c r="L170" s="34"/>
      <c r="M170" s="159" t="s">
        <v>1</v>
      </c>
      <c r="N170" s="160" t="s">
        <v>41</v>
      </c>
      <c r="O170" s="59"/>
      <c r="P170" s="161">
        <f t="shared" si="11"/>
        <v>0</v>
      </c>
      <c r="Q170" s="161">
        <v>0</v>
      </c>
      <c r="R170" s="161">
        <f t="shared" si="12"/>
        <v>0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165</v>
      </c>
      <c r="AT170" s="163" t="s">
        <v>161</v>
      </c>
      <c r="AU170" s="163" t="s">
        <v>83</v>
      </c>
      <c r="AY170" s="18" t="s">
        <v>159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83</v>
      </c>
      <c r="BK170" s="164">
        <f t="shared" si="19"/>
        <v>0</v>
      </c>
      <c r="BL170" s="18" t="s">
        <v>165</v>
      </c>
      <c r="BM170" s="163" t="s">
        <v>1013</v>
      </c>
    </row>
    <row r="171" spans="1:65" s="2" customFormat="1" ht="49.15" customHeight="1">
      <c r="A171" s="33"/>
      <c r="B171" s="150"/>
      <c r="C171" s="151" t="s">
        <v>421</v>
      </c>
      <c r="D171" s="151" t="s">
        <v>161</v>
      </c>
      <c r="E171" s="152" t="s">
        <v>4084</v>
      </c>
      <c r="F171" s="153" t="s">
        <v>4085</v>
      </c>
      <c r="G171" s="154" t="s">
        <v>190</v>
      </c>
      <c r="H171" s="155">
        <v>500</v>
      </c>
      <c r="I171" s="156"/>
      <c r="J171" s="157">
        <f t="shared" si="10"/>
        <v>0</v>
      </c>
      <c r="K171" s="158"/>
      <c r="L171" s="34"/>
      <c r="M171" s="159" t="s">
        <v>1</v>
      </c>
      <c r="N171" s="160" t="s">
        <v>41</v>
      </c>
      <c r="O171" s="59"/>
      <c r="P171" s="161">
        <f t="shared" si="11"/>
        <v>0</v>
      </c>
      <c r="Q171" s="161">
        <v>0</v>
      </c>
      <c r="R171" s="161">
        <f t="shared" si="12"/>
        <v>0</v>
      </c>
      <c r="S171" s="161">
        <v>0</v>
      </c>
      <c r="T171" s="162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165</v>
      </c>
      <c r="AT171" s="163" t="s">
        <v>161</v>
      </c>
      <c r="AU171" s="163" t="s">
        <v>83</v>
      </c>
      <c r="AY171" s="18" t="s">
        <v>159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8" t="s">
        <v>83</v>
      </c>
      <c r="BK171" s="164">
        <f t="shared" si="19"/>
        <v>0</v>
      </c>
      <c r="BL171" s="18" t="s">
        <v>165</v>
      </c>
      <c r="BM171" s="163" t="s">
        <v>1032</v>
      </c>
    </row>
    <row r="172" spans="1:65" s="2" customFormat="1" ht="24.2" customHeight="1">
      <c r="A172" s="33"/>
      <c r="B172" s="150"/>
      <c r="C172" s="151" t="s">
        <v>425</v>
      </c>
      <c r="D172" s="151" t="s">
        <v>161</v>
      </c>
      <c r="E172" s="152" t="s">
        <v>4086</v>
      </c>
      <c r="F172" s="153" t="s">
        <v>4087</v>
      </c>
      <c r="G172" s="154" t="s">
        <v>190</v>
      </c>
      <c r="H172" s="155">
        <v>500</v>
      </c>
      <c r="I172" s="156"/>
      <c r="J172" s="157">
        <f t="shared" si="10"/>
        <v>0</v>
      </c>
      <c r="K172" s="158"/>
      <c r="L172" s="34"/>
      <c r="M172" s="159" t="s">
        <v>1</v>
      </c>
      <c r="N172" s="160" t="s">
        <v>41</v>
      </c>
      <c r="O172" s="59"/>
      <c r="P172" s="161">
        <f t="shared" si="11"/>
        <v>0</v>
      </c>
      <c r="Q172" s="161">
        <v>0</v>
      </c>
      <c r="R172" s="161">
        <f t="shared" si="12"/>
        <v>0</v>
      </c>
      <c r="S172" s="161">
        <v>0</v>
      </c>
      <c r="T172" s="162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165</v>
      </c>
      <c r="AT172" s="163" t="s">
        <v>161</v>
      </c>
      <c r="AU172" s="163" t="s">
        <v>83</v>
      </c>
      <c r="AY172" s="18" t="s">
        <v>159</v>
      </c>
      <c r="BE172" s="164">
        <f t="shared" si="14"/>
        <v>0</v>
      </c>
      <c r="BF172" s="164">
        <f t="shared" si="15"/>
        <v>0</v>
      </c>
      <c r="BG172" s="164">
        <f t="shared" si="16"/>
        <v>0</v>
      </c>
      <c r="BH172" s="164">
        <f t="shared" si="17"/>
        <v>0</v>
      </c>
      <c r="BI172" s="164">
        <f t="shared" si="18"/>
        <v>0</v>
      </c>
      <c r="BJ172" s="18" t="s">
        <v>83</v>
      </c>
      <c r="BK172" s="164">
        <f t="shared" si="19"/>
        <v>0</v>
      </c>
      <c r="BL172" s="18" t="s">
        <v>165</v>
      </c>
      <c r="BM172" s="163" t="s">
        <v>1047</v>
      </c>
    </row>
    <row r="173" spans="1:65" s="2" customFormat="1" ht="24.2" customHeight="1">
      <c r="A173" s="33"/>
      <c r="B173" s="150"/>
      <c r="C173" s="151" t="s">
        <v>430</v>
      </c>
      <c r="D173" s="151" t="s">
        <v>161</v>
      </c>
      <c r="E173" s="152" t="s">
        <v>4088</v>
      </c>
      <c r="F173" s="153" t="s">
        <v>4089</v>
      </c>
      <c r="G173" s="154" t="s">
        <v>325</v>
      </c>
      <c r="H173" s="155">
        <v>2</v>
      </c>
      <c r="I173" s="156"/>
      <c r="J173" s="157">
        <f t="shared" si="10"/>
        <v>0</v>
      </c>
      <c r="K173" s="158"/>
      <c r="L173" s="34"/>
      <c r="M173" s="159" t="s">
        <v>1</v>
      </c>
      <c r="N173" s="160" t="s">
        <v>41</v>
      </c>
      <c r="O173" s="59"/>
      <c r="P173" s="161">
        <f t="shared" si="11"/>
        <v>0</v>
      </c>
      <c r="Q173" s="161">
        <v>0</v>
      </c>
      <c r="R173" s="161">
        <f t="shared" si="12"/>
        <v>0</v>
      </c>
      <c r="S173" s="161">
        <v>0</v>
      </c>
      <c r="T173" s="162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165</v>
      </c>
      <c r="AT173" s="163" t="s">
        <v>161</v>
      </c>
      <c r="AU173" s="163" t="s">
        <v>83</v>
      </c>
      <c r="AY173" s="18" t="s">
        <v>159</v>
      </c>
      <c r="BE173" s="164">
        <f t="shared" si="14"/>
        <v>0</v>
      </c>
      <c r="BF173" s="164">
        <f t="shared" si="15"/>
        <v>0</v>
      </c>
      <c r="BG173" s="164">
        <f t="shared" si="16"/>
        <v>0</v>
      </c>
      <c r="BH173" s="164">
        <f t="shared" si="17"/>
        <v>0</v>
      </c>
      <c r="BI173" s="164">
        <f t="shared" si="18"/>
        <v>0</v>
      </c>
      <c r="BJ173" s="18" t="s">
        <v>83</v>
      </c>
      <c r="BK173" s="164">
        <f t="shared" si="19"/>
        <v>0</v>
      </c>
      <c r="BL173" s="18" t="s">
        <v>165</v>
      </c>
      <c r="BM173" s="163" t="s">
        <v>1058</v>
      </c>
    </row>
    <row r="174" spans="1:65" s="2" customFormat="1" ht="16.5" customHeight="1">
      <c r="A174" s="33"/>
      <c r="B174" s="150"/>
      <c r="C174" s="151" t="s">
        <v>434</v>
      </c>
      <c r="D174" s="151" t="s">
        <v>161</v>
      </c>
      <c r="E174" s="152" t="s">
        <v>4090</v>
      </c>
      <c r="F174" s="153" t="s">
        <v>4091</v>
      </c>
      <c r="G174" s="154" t="s">
        <v>325</v>
      </c>
      <c r="H174" s="155">
        <v>2</v>
      </c>
      <c r="I174" s="156"/>
      <c r="J174" s="157">
        <f t="shared" si="10"/>
        <v>0</v>
      </c>
      <c r="K174" s="158"/>
      <c r="L174" s="34"/>
      <c r="M174" s="159" t="s">
        <v>1</v>
      </c>
      <c r="N174" s="160" t="s">
        <v>41</v>
      </c>
      <c r="O174" s="59"/>
      <c r="P174" s="161">
        <f t="shared" si="11"/>
        <v>0</v>
      </c>
      <c r="Q174" s="161">
        <v>0</v>
      </c>
      <c r="R174" s="161">
        <f t="shared" si="12"/>
        <v>0</v>
      </c>
      <c r="S174" s="161">
        <v>0</v>
      </c>
      <c r="T174" s="162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165</v>
      </c>
      <c r="AT174" s="163" t="s">
        <v>161</v>
      </c>
      <c r="AU174" s="163" t="s">
        <v>83</v>
      </c>
      <c r="AY174" s="18" t="s">
        <v>159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18" t="s">
        <v>83</v>
      </c>
      <c r="BK174" s="164">
        <f t="shared" si="19"/>
        <v>0</v>
      </c>
      <c r="BL174" s="18" t="s">
        <v>165</v>
      </c>
      <c r="BM174" s="163" t="s">
        <v>1068</v>
      </c>
    </row>
    <row r="175" spans="1:65" s="2" customFormat="1" ht="76.35" customHeight="1">
      <c r="A175" s="33"/>
      <c r="B175" s="150"/>
      <c r="C175" s="151" t="s">
        <v>436</v>
      </c>
      <c r="D175" s="151" t="s">
        <v>161</v>
      </c>
      <c r="E175" s="152" t="s">
        <v>4092</v>
      </c>
      <c r="F175" s="153" t="s">
        <v>4093</v>
      </c>
      <c r="G175" s="154" t="s">
        <v>190</v>
      </c>
      <c r="H175" s="155">
        <v>20</v>
      </c>
      <c r="I175" s="156"/>
      <c r="J175" s="157">
        <f t="shared" si="10"/>
        <v>0</v>
      </c>
      <c r="K175" s="158"/>
      <c r="L175" s="34"/>
      <c r="M175" s="159" t="s">
        <v>1</v>
      </c>
      <c r="N175" s="160" t="s">
        <v>41</v>
      </c>
      <c r="O175" s="59"/>
      <c r="P175" s="161">
        <f t="shared" si="11"/>
        <v>0</v>
      </c>
      <c r="Q175" s="161">
        <v>0</v>
      </c>
      <c r="R175" s="161">
        <f t="shared" si="12"/>
        <v>0</v>
      </c>
      <c r="S175" s="161">
        <v>0</v>
      </c>
      <c r="T175" s="162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165</v>
      </c>
      <c r="AT175" s="163" t="s">
        <v>161</v>
      </c>
      <c r="AU175" s="163" t="s">
        <v>83</v>
      </c>
      <c r="AY175" s="18" t="s">
        <v>159</v>
      </c>
      <c r="BE175" s="164">
        <f t="shared" si="14"/>
        <v>0</v>
      </c>
      <c r="BF175" s="164">
        <f t="shared" si="15"/>
        <v>0</v>
      </c>
      <c r="BG175" s="164">
        <f t="shared" si="16"/>
        <v>0</v>
      </c>
      <c r="BH175" s="164">
        <f t="shared" si="17"/>
        <v>0</v>
      </c>
      <c r="BI175" s="164">
        <f t="shared" si="18"/>
        <v>0</v>
      </c>
      <c r="BJ175" s="18" t="s">
        <v>83</v>
      </c>
      <c r="BK175" s="164">
        <f t="shared" si="19"/>
        <v>0</v>
      </c>
      <c r="BL175" s="18" t="s">
        <v>165</v>
      </c>
      <c r="BM175" s="163" t="s">
        <v>1079</v>
      </c>
    </row>
    <row r="176" spans="1:65" s="2" customFormat="1" ht="24.2" customHeight="1">
      <c r="A176" s="33"/>
      <c r="B176" s="150"/>
      <c r="C176" s="151" t="s">
        <v>441</v>
      </c>
      <c r="D176" s="151" t="s">
        <v>161</v>
      </c>
      <c r="E176" s="152" t="s">
        <v>4094</v>
      </c>
      <c r="F176" s="153" t="s">
        <v>4095</v>
      </c>
      <c r="G176" s="154" t="s">
        <v>190</v>
      </c>
      <c r="H176" s="155">
        <v>20</v>
      </c>
      <c r="I176" s="156"/>
      <c r="J176" s="157">
        <f t="shared" si="10"/>
        <v>0</v>
      </c>
      <c r="K176" s="158"/>
      <c r="L176" s="34"/>
      <c r="M176" s="159" t="s">
        <v>1</v>
      </c>
      <c r="N176" s="160" t="s">
        <v>41</v>
      </c>
      <c r="O176" s="59"/>
      <c r="P176" s="161">
        <f t="shared" si="11"/>
        <v>0</v>
      </c>
      <c r="Q176" s="161">
        <v>0</v>
      </c>
      <c r="R176" s="161">
        <f t="shared" si="12"/>
        <v>0</v>
      </c>
      <c r="S176" s="161">
        <v>0</v>
      </c>
      <c r="T176" s="162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165</v>
      </c>
      <c r="AT176" s="163" t="s">
        <v>161</v>
      </c>
      <c r="AU176" s="163" t="s">
        <v>83</v>
      </c>
      <c r="AY176" s="18" t="s">
        <v>159</v>
      </c>
      <c r="BE176" s="164">
        <f t="shared" si="14"/>
        <v>0</v>
      </c>
      <c r="BF176" s="164">
        <f t="shared" si="15"/>
        <v>0</v>
      </c>
      <c r="BG176" s="164">
        <f t="shared" si="16"/>
        <v>0</v>
      </c>
      <c r="BH176" s="164">
        <f t="shared" si="17"/>
        <v>0</v>
      </c>
      <c r="BI176" s="164">
        <f t="shared" si="18"/>
        <v>0</v>
      </c>
      <c r="BJ176" s="18" t="s">
        <v>83</v>
      </c>
      <c r="BK176" s="164">
        <f t="shared" si="19"/>
        <v>0</v>
      </c>
      <c r="BL176" s="18" t="s">
        <v>165</v>
      </c>
      <c r="BM176" s="163" t="s">
        <v>1089</v>
      </c>
    </row>
    <row r="177" spans="1:65" s="2" customFormat="1" ht="24.2" customHeight="1">
      <c r="A177" s="33"/>
      <c r="B177" s="150"/>
      <c r="C177" s="151" t="s">
        <v>443</v>
      </c>
      <c r="D177" s="151" t="s">
        <v>161</v>
      </c>
      <c r="E177" s="152" t="s">
        <v>4096</v>
      </c>
      <c r="F177" s="153" t="s">
        <v>4097</v>
      </c>
      <c r="G177" s="154" t="s">
        <v>190</v>
      </c>
      <c r="H177" s="155">
        <v>50</v>
      </c>
      <c r="I177" s="156"/>
      <c r="J177" s="157">
        <f t="shared" si="10"/>
        <v>0</v>
      </c>
      <c r="K177" s="158"/>
      <c r="L177" s="34"/>
      <c r="M177" s="159" t="s">
        <v>1</v>
      </c>
      <c r="N177" s="160" t="s">
        <v>41</v>
      </c>
      <c r="O177" s="59"/>
      <c r="P177" s="161">
        <f t="shared" si="11"/>
        <v>0</v>
      </c>
      <c r="Q177" s="161">
        <v>0</v>
      </c>
      <c r="R177" s="161">
        <f t="shared" si="12"/>
        <v>0</v>
      </c>
      <c r="S177" s="161">
        <v>0</v>
      </c>
      <c r="T177" s="162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165</v>
      </c>
      <c r="AT177" s="163" t="s">
        <v>161</v>
      </c>
      <c r="AU177" s="163" t="s">
        <v>83</v>
      </c>
      <c r="AY177" s="18" t="s">
        <v>159</v>
      </c>
      <c r="BE177" s="164">
        <f t="shared" si="14"/>
        <v>0</v>
      </c>
      <c r="BF177" s="164">
        <f t="shared" si="15"/>
        <v>0</v>
      </c>
      <c r="BG177" s="164">
        <f t="shared" si="16"/>
        <v>0</v>
      </c>
      <c r="BH177" s="164">
        <f t="shared" si="17"/>
        <v>0</v>
      </c>
      <c r="BI177" s="164">
        <f t="shared" si="18"/>
        <v>0</v>
      </c>
      <c r="BJ177" s="18" t="s">
        <v>83</v>
      </c>
      <c r="BK177" s="164">
        <f t="shared" si="19"/>
        <v>0</v>
      </c>
      <c r="BL177" s="18" t="s">
        <v>165</v>
      </c>
      <c r="BM177" s="163" t="s">
        <v>1099</v>
      </c>
    </row>
    <row r="178" spans="1:65" s="2" customFormat="1" ht="24.2" customHeight="1">
      <c r="A178" s="33"/>
      <c r="B178" s="150"/>
      <c r="C178" s="151" t="s">
        <v>449</v>
      </c>
      <c r="D178" s="151" t="s">
        <v>161</v>
      </c>
      <c r="E178" s="152" t="s">
        <v>4098</v>
      </c>
      <c r="F178" s="153" t="s">
        <v>4099</v>
      </c>
      <c r="G178" s="154" t="s">
        <v>190</v>
      </c>
      <c r="H178" s="155">
        <v>50</v>
      </c>
      <c r="I178" s="156"/>
      <c r="J178" s="157">
        <f t="shared" si="10"/>
        <v>0</v>
      </c>
      <c r="K178" s="158"/>
      <c r="L178" s="34"/>
      <c r="M178" s="159" t="s">
        <v>1</v>
      </c>
      <c r="N178" s="160" t="s">
        <v>41</v>
      </c>
      <c r="O178" s="59"/>
      <c r="P178" s="161">
        <f t="shared" si="11"/>
        <v>0</v>
      </c>
      <c r="Q178" s="161">
        <v>0</v>
      </c>
      <c r="R178" s="161">
        <f t="shared" si="12"/>
        <v>0</v>
      </c>
      <c r="S178" s="161">
        <v>0</v>
      </c>
      <c r="T178" s="162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165</v>
      </c>
      <c r="AT178" s="163" t="s">
        <v>161</v>
      </c>
      <c r="AU178" s="163" t="s">
        <v>83</v>
      </c>
      <c r="AY178" s="18" t="s">
        <v>159</v>
      </c>
      <c r="BE178" s="164">
        <f t="shared" si="14"/>
        <v>0</v>
      </c>
      <c r="BF178" s="164">
        <f t="shared" si="15"/>
        <v>0</v>
      </c>
      <c r="BG178" s="164">
        <f t="shared" si="16"/>
        <v>0</v>
      </c>
      <c r="BH178" s="164">
        <f t="shared" si="17"/>
        <v>0</v>
      </c>
      <c r="BI178" s="164">
        <f t="shared" si="18"/>
        <v>0</v>
      </c>
      <c r="BJ178" s="18" t="s">
        <v>83</v>
      </c>
      <c r="BK178" s="164">
        <f t="shared" si="19"/>
        <v>0</v>
      </c>
      <c r="BL178" s="18" t="s">
        <v>165</v>
      </c>
      <c r="BM178" s="163" t="s">
        <v>1108</v>
      </c>
    </row>
    <row r="179" spans="1:65" s="2" customFormat="1" ht="33" customHeight="1">
      <c r="A179" s="33"/>
      <c r="B179" s="150"/>
      <c r="C179" s="151" t="s">
        <v>455</v>
      </c>
      <c r="D179" s="151" t="s">
        <v>161</v>
      </c>
      <c r="E179" s="152" t="s">
        <v>4100</v>
      </c>
      <c r="F179" s="153" t="s">
        <v>4101</v>
      </c>
      <c r="G179" s="154" t="s">
        <v>190</v>
      </c>
      <c r="H179" s="155">
        <v>1000</v>
      </c>
      <c r="I179" s="156"/>
      <c r="J179" s="157">
        <f t="shared" si="10"/>
        <v>0</v>
      </c>
      <c r="K179" s="158"/>
      <c r="L179" s="34"/>
      <c r="M179" s="159" t="s">
        <v>1</v>
      </c>
      <c r="N179" s="160" t="s">
        <v>41</v>
      </c>
      <c r="O179" s="59"/>
      <c r="P179" s="161">
        <f t="shared" si="11"/>
        <v>0</v>
      </c>
      <c r="Q179" s="161">
        <v>0</v>
      </c>
      <c r="R179" s="161">
        <f t="shared" si="12"/>
        <v>0</v>
      </c>
      <c r="S179" s="161">
        <v>0</v>
      </c>
      <c r="T179" s="162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165</v>
      </c>
      <c r="AT179" s="163" t="s">
        <v>161</v>
      </c>
      <c r="AU179" s="163" t="s">
        <v>83</v>
      </c>
      <c r="AY179" s="18" t="s">
        <v>159</v>
      </c>
      <c r="BE179" s="164">
        <f t="shared" si="14"/>
        <v>0</v>
      </c>
      <c r="BF179" s="164">
        <f t="shared" si="15"/>
        <v>0</v>
      </c>
      <c r="BG179" s="164">
        <f t="shared" si="16"/>
        <v>0</v>
      </c>
      <c r="BH179" s="164">
        <f t="shared" si="17"/>
        <v>0</v>
      </c>
      <c r="BI179" s="164">
        <f t="shared" si="18"/>
        <v>0</v>
      </c>
      <c r="BJ179" s="18" t="s">
        <v>83</v>
      </c>
      <c r="BK179" s="164">
        <f t="shared" si="19"/>
        <v>0</v>
      </c>
      <c r="BL179" s="18" t="s">
        <v>165</v>
      </c>
      <c r="BM179" s="163" t="s">
        <v>1118</v>
      </c>
    </row>
    <row r="180" spans="1:65" s="2" customFormat="1" ht="24.2" customHeight="1">
      <c r="A180" s="33"/>
      <c r="B180" s="150"/>
      <c r="C180" s="151" t="s">
        <v>462</v>
      </c>
      <c r="D180" s="151" t="s">
        <v>161</v>
      </c>
      <c r="E180" s="152" t="s">
        <v>4102</v>
      </c>
      <c r="F180" s="153" t="s">
        <v>4103</v>
      </c>
      <c r="G180" s="154" t="s">
        <v>190</v>
      </c>
      <c r="H180" s="155">
        <v>1000</v>
      </c>
      <c r="I180" s="156"/>
      <c r="J180" s="157">
        <f t="shared" si="10"/>
        <v>0</v>
      </c>
      <c r="K180" s="158"/>
      <c r="L180" s="34"/>
      <c r="M180" s="159" t="s">
        <v>1</v>
      </c>
      <c r="N180" s="160" t="s">
        <v>41</v>
      </c>
      <c r="O180" s="59"/>
      <c r="P180" s="161">
        <f t="shared" si="11"/>
        <v>0</v>
      </c>
      <c r="Q180" s="161">
        <v>0</v>
      </c>
      <c r="R180" s="161">
        <f t="shared" si="12"/>
        <v>0</v>
      </c>
      <c r="S180" s="161">
        <v>0</v>
      </c>
      <c r="T180" s="162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165</v>
      </c>
      <c r="AT180" s="163" t="s">
        <v>161</v>
      </c>
      <c r="AU180" s="163" t="s">
        <v>83</v>
      </c>
      <c r="AY180" s="18" t="s">
        <v>159</v>
      </c>
      <c r="BE180" s="164">
        <f t="shared" si="14"/>
        <v>0</v>
      </c>
      <c r="BF180" s="164">
        <f t="shared" si="15"/>
        <v>0</v>
      </c>
      <c r="BG180" s="164">
        <f t="shared" si="16"/>
        <v>0</v>
      </c>
      <c r="BH180" s="164">
        <f t="shared" si="17"/>
        <v>0</v>
      </c>
      <c r="BI180" s="164">
        <f t="shared" si="18"/>
        <v>0</v>
      </c>
      <c r="BJ180" s="18" t="s">
        <v>83</v>
      </c>
      <c r="BK180" s="164">
        <f t="shared" si="19"/>
        <v>0</v>
      </c>
      <c r="BL180" s="18" t="s">
        <v>165</v>
      </c>
      <c r="BM180" s="163" t="s">
        <v>1126</v>
      </c>
    </row>
    <row r="181" spans="1:65" s="2" customFormat="1" ht="44.25" customHeight="1">
      <c r="A181" s="33"/>
      <c r="B181" s="150"/>
      <c r="C181" s="151" t="s">
        <v>469</v>
      </c>
      <c r="D181" s="151" t="s">
        <v>161</v>
      </c>
      <c r="E181" s="152" t="s">
        <v>4104</v>
      </c>
      <c r="F181" s="153" t="s">
        <v>4105</v>
      </c>
      <c r="G181" s="154" t="s">
        <v>190</v>
      </c>
      <c r="H181" s="155">
        <v>410</v>
      </c>
      <c r="I181" s="156"/>
      <c r="J181" s="157">
        <f t="shared" si="10"/>
        <v>0</v>
      </c>
      <c r="K181" s="158"/>
      <c r="L181" s="34"/>
      <c r="M181" s="159" t="s">
        <v>1</v>
      </c>
      <c r="N181" s="160" t="s">
        <v>41</v>
      </c>
      <c r="O181" s="59"/>
      <c r="P181" s="161">
        <f t="shared" si="11"/>
        <v>0</v>
      </c>
      <c r="Q181" s="161">
        <v>0</v>
      </c>
      <c r="R181" s="161">
        <f t="shared" si="12"/>
        <v>0</v>
      </c>
      <c r="S181" s="161">
        <v>0</v>
      </c>
      <c r="T181" s="162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165</v>
      </c>
      <c r="AT181" s="163" t="s">
        <v>161</v>
      </c>
      <c r="AU181" s="163" t="s">
        <v>83</v>
      </c>
      <c r="AY181" s="18" t="s">
        <v>159</v>
      </c>
      <c r="BE181" s="164">
        <f t="shared" si="14"/>
        <v>0</v>
      </c>
      <c r="BF181" s="164">
        <f t="shared" si="15"/>
        <v>0</v>
      </c>
      <c r="BG181" s="164">
        <f t="shared" si="16"/>
        <v>0</v>
      </c>
      <c r="BH181" s="164">
        <f t="shared" si="17"/>
        <v>0</v>
      </c>
      <c r="BI181" s="164">
        <f t="shared" si="18"/>
        <v>0</v>
      </c>
      <c r="BJ181" s="18" t="s">
        <v>83</v>
      </c>
      <c r="BK181" s="164">
        <f t="shared" si="19"/>
        <v>0</v>
      </c>
      <c r="BL181" s="18" t="s">
        <v>165</v>
      </c>
      <c r="BM181" s="163" t="s">
        <v>1142</v>
      </c>
    </row>
    <row r="182" spans="1:65" s="2" customFormat="1" ht="24.2" customHeight="1">
      <c r="A182" s="33"/>
      <c r="B182" s="150"/>
      <c r="C182" s="151" t="s">
        <v>475</v>
      </c>
      <c r="D182" s="151" t="s">
        <v>161</v>
      </c>
      <c r="E182" s="152" t="s">
        <v>4106</v>
      </c>
      <c r="F182" s="153" t="s">
        <v>4107</v>
      </c>
      <c r="G182" s="154" t="s">
        <v>190</v>
      </c>
      <c r="H182" s="155">
        <v>410</v>
      </c>
      <c r="I182" s="156"/>
      <c r="J182" s="157">
        <f t="shared" si="10"/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si="11"/>
        <v>0</v>
      </c>
      <c r="Q182" s="161">
        <v>0</v>
      </c>
      <c r="R182" s="161">
        <f t="shared" si="12"/>
        <v>0</v>
      </c>
      <c r="S182" s="161">
        <v>0</v>
      </c>
      <c r="T182" s="162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165</v>
      </c>
      <c r="AT182" s="163" t="s">
        <v>161</v>
      </c>
      <c r="AU182" s="163" t="s">
        <v>83</v>
      </c>
      <c r="AY182" s="18" t="s">
        <v>159</v>
      </c>
      <c r="BE182" s="164">
        <f t="shared" si="14"/>
        <v>0</v>
      </c>
      <c r="BF182" s="164">
        <f t="shared" si="15"/>
        <v>0</v>
      </c>
      <c r="BG182" s="164">
        <f t="shared" si="16"/>
        <v>0</v>
      </c>
      <c r="BH182" s="164">
        <f t="shared" si="17"/>
        <v>0</v>
      </c>
      <c r="BI182" s="164">
        <f t="shared" si="18"/>
        <v>0</v>
      </c>
      <c r="BJ182" s="18" t="s">
        <v>83</v>
      </c>
      <c r="BK182" s="164">
        <f t="shared" si="19"/>
        <v>0</v>
      </c>
      <c r="BL182" s="18" t="s">
        <v>165</v>
      </c>
      <c r="BM182" s="163" t="s">
        <v>1154</v>
      </c>
    </row>
    <row r="183" spans="1:65" s="2" customFormat="1" ht="37.9" customHeight="1">
      <c r="A183" s="33"/>
      <c r="B183" s="150"/>
      <c r="C183" s="151" t="s">
        <v>482</v>
      </c>
      <c r="D183" s="151" t="s">
        <v>161</v>
      </c>
      <c r="E183" s="152" t="s">
        <v>4108</v>
      </c>
      <c r="F183" s="153" t="s">
        <v>4109</v>
      </c>
      <c r="G183" s="154" t="s">
        <v>190</v>
      </c>
      <c r="H183" s="155">
        <v>1840</v>
      </c>
      <c r="I183" s="156"/>
      <c r="J183" s="157">
        <f t="shared" si="10"/>
        <v>0</v>
      </c>
      <c r="K183" s="158"/>
      <c r="L183" s="34"/>
      <c r="M183" s="159" t="s">
        <v>1</v>
      </c>
      <c r="N183" s="160" t="s">
        <v>41</v>
      </c>
      <c r="O183" s="59"/>
      <c r="P183" s="161">
        <f t="shared" si="11"/>
        <v>0</v>
      </c>
      <c r="Q183" s="161">
        <v>0</v>
      </c>
      <c r="R183" s="161">
        <f t="shared" si="12"/>
        <v>0</v>
      </c>
      <c r="S183" s="161">
        <v>0</v>
      </c>
      <c r="T183" s="162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165</v>
      </c>
      <c r="AT183" s="163" t="s">
        <v>161</v>
      </c>
      <c r="AU183" s="163" t="s">
        <v>83</v>
      </c>
      <c r="AY183" s="18" t="s">
        <v>159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18" t="s">
        <v>83</v>
      </c>
      <c r="BK183" s="164">
        <f t="shared" si="19"/>
        <v>0</v>
      </c>
      <c r="BL183" s="18" t="s">
        <v>165</v>
      </c>
      <c r="BM183" s="163" t="s">
        <v>1218</v>
      </c>
    </row>
    <row r="184" spans="1:65" s="2" customFormat="1" ht="33" customHeight="1">
      <c r="A184" s="33"/>
      <c r="B184" s="150"/>
      <c r="C184" s="151" t="s">
        <v>488</v>
      </c>
      <c r="D184" s="151" t="s">
        <v>161</v>
      </c>
      <c r="E184" s="152" t="s">
        <v>4110</v>
      </c>
      <c r="F184" s="153" t="s">
        <v>4111</v>
      </c>
      <c r="G184" s="154" t="s">
        <v>190</v>
      </c>
      <c r="H184" s="155">
        <v>1840</v>
      </c>
      <c r="I184" s="156"/>
      <c r="J184" s="157">
        <f t="shared" si="1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11"/>
        <v>0</v>
      </c>
      <c r="Q184" s="161">
        <v>0</v>
      </c>
      <c r="R184" s="161">
        <f t="shared" si="12"/>
        <v>0</v>
      </c>
      <c r="S184" s="161">
        <v>0</v>
      </c>
      <c r="T184" s="162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165</v>
      </c>
      <c r="AT184" s="163" t="s">
        <v>161</v>
      </c>
      <c r="AU184" s="163" t="s">
        <v>83</v>
      </c>
      <c r="AY184" s="18" t="s">
        <v>159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18" t="s">
        <v>83</v>
      </c>
      <c r="BK184" s="164">
        <f t="shared" si="19"/>
        <v>0</v>
      </c>
      <c r="BL184" s="18" t="s">
        <v>165</v>
      </c>
      <c r="BM184" s="163" t="s">
        <v>1264</v>
      </c>
    </row>
    <row r="185" spans="1:65" s="2" customFormat="1" ht="24.2" customHeight="1">
      <c r="A185" s="33"/>
      <c r="B185" s="150"/>
      <c r="C185" s="151" t="s">
        <v>493</v>
      </c>
      <c r="D185" s="151" t="s">
        <v>161</v>
      </c>
      <c r="E185" s="152" t="s">
        <v>4112</v>
      </c>
      <c r="F185" s="153" t="s">
        <v>4113</v>
      </c>
      <c r="G185" s="154" t="s">
        <v>325</v>
      </c>
      <c r="H185" s="155">
        <v>10</v>
      </c>
      <c r="I185" s="156"/>
      <c r="J185" s="157">
        <f t="shared" si="1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11"/>
        <v>0</v>
      </c>
      <c r="Q185" s="161">
        <v>0</v>
      </c>
      <c r="R185" s="161">
        <f t="shared" si="12"/>
        <v>0</v>
      </c>
      <c r="S185" s="161">
        <v>0</v>
      </c>
      <c r="T185" s="162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165</v>
      </c>
      <c r="AT185" s="163" t="s">
        <v>161</v>
      </c>
      <c r="AU185" s="163" t="s">
        <v>83</v>
      </c>
      <c r="AY185" s="18" t="s">
        <v>159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18" t="s">
        <v>83</v>
      </c>
      <c r="BK185" s="164">
        <f t="shared" si="19"/>
        <v>0</v>
      </c>
      <c r="BL185" s="18" t="s">
        <v>165</v>
      </c>
      <c r="BM185" s="163" t="s">
        <v>1319</v>
      </c>
    </row>
    <row r="186" spans="1:65" s="2" customFormat="1" ht="37.9" customHeight="1">
      <c r="A186" s="33"/>
      <c r="B186" s="150"/>
      <c r="C186" s="151" t="s">
        <v>498</v>
      </c>
      <c r="D186" s="151" t="s">
        <v>161</v>
      </c>
      <c r="E186" s="152" t="s">
        <v>4114</v>
      </c>
      <c r="F186" s="153" t="s">
        <v>4115</v>
      </c>
      <c r="G186" s="154" t="s">
        <v>190</v>
      </c>
      <c r="H186" s="155">
        <v>150</v>
      </c>
      <c r="I186" s="156"/>
      <c r="J186" s="157">
        <f t="shared" si="10"/>
        <v>0</v>
      </c>
      <c r="K186" s="158"/>
      <c r="L186" s="34"/>
      <c r="M186" s="159" t="s">
        <v>1</v>
      </c>
      <c r="N186" s="160" t="s">
        <v>41</v>
      </c>
      <c r="O186" s="59"/>
      <c r="P186" s="161">
        <f t="shared" si="11"/>
        <v>0</v>
      </c>
      <c r="Q186" s="161">
        <v>0</v>
      </c>
      <c r="R186" s="161">
        <f t="shared" si="12"/>
        <v>0</v>
      </c>
      <c r="S186" s="161">
        <v>0</v>
      </c>
      <c r="T186" s="162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165</v>
      </c>
      <c r="AT186" s="163" t="s">
        <v>161</v>
      </c>
      <c r="AU186" s="163" t="s">
        <v>83</v>
      </c>
      <c r="AY186" s="18" t="s">
        <v>159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18" t="s">
        <v>83</v>
      </c>
      <c r="BK186" s="164">
        <f t="shared" si="19"/>
        <v>0</v>
      </c>
      <c r="BL186" s="18" t="s">
        <v>165</v>
      </c>
      <c r="BM186" s="163" t="s">
        <v>1328</v>
      </c>
    </row>
    <row r="187" spans="1:65" s="2" customFormat="1" ht="33" customHeight="1">
      <c r="A187" s="33"/>
      <c r="B187" s="150"/>
      <c r="C187" s="151" t="s">
        <v>505</v>
      </c>
      <c r="D187" s="151" t="s">
        <v>161</v>
      </c>
      <c r="E187" s="152" t="s">
        <v>4116</v>
      </c>
      <c r="F187" s="153" t="s">
        <v>4117</v>
      </c>
      <c r="G187" s="154" t="s">
        <v>164</v>
      </c>
      <c r="H187" s="155">
        <v>10</v>
      </c>
      <c r="I187" s="156"/>
      <c r="J187" s="157">
        <f aca="true" t="shared" si="20" ref="J187:J218">ROUND(I187*H187,2)</f>
        <v>0</v>
      </c>
      <c r="K187" s="158"/>
      <c r="L187" s="34"/>
      <c r="M187" s="159" t="s">
        <v>1</v>
      </c>
      <c r="N187" s="160" t="s">
        <v>41</v>
      </c>
      <c r="O187" s="59"/>
      <c r="P187" s="161">
        <f aca="true" t="shared" si="21" ref="P187:P218">O187*H187</f>
        <v>0</v>
      </c>
      <c r="Q187" s="161">
        <v>0</v>
      </c>
      <c r="R187" s="161">
        <f aca="true" t="shared" si="22" ref="R187:R218">Q187*H187</f>
        <v>0</v>
      </c>
      <c r="S187" s="161">
        <v>0</v>
      </c>
      <c r="T187" s="162">
        <f aca="true" t="shared" si="23" ref="T187:T218"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165</v>
      </c>
      <c r="AT187" s="163" t="s">
        <v>161</v>
      </c>
      <c r="AU187" s="163" t="s">
        <v>83</v>
      </c>
      <c r="AY187" s="18" t="s">
        <v>159</v>
      </c>
      <c r="BE187" s="164">
        <f aca="true" t="shared" si="24" ref="BE187:BE202">IF(N187="základní",J187,0)</f>
        <v>0</v>
      </c>
      <c r="BF187" s="164">
        <f aca="true" t="shared" si="25" ref="BF187:BF202">IF(N187="snížená",J187,0)</f>
        <v>0</v>
      </c>
      <c r="BG187" s="164">
        <f aca="true" t="shared" si="26" ref="BG187:BG202">IF(N187="zákl. přenesená",J187,0)</f>
        <v>0</v>
      </c>
      <c r="BH187" s="164">
        <f aca="true" t="shared" si="27" ref="BH187:BH202">IF(N187="sníž. přenesená",J187,0)</f>
        <v>0</v>
      </c>
      <c r="BI187" s="164">
        <f aca="true" t="shared" si="28" ref="BI187:BI202">IF(N187="nulová",J187,0)</f>
        <v>0</v>
      </c>
      <c r="BJ187" s="18" t="s">
        <v>83</v>
      </c>
      <c r="BK187" s="164">
        <f aca="true" t="shared" si="29" ref="BK187:BK202">ROUND(I187*H187,2)</f>
        <v>0</v>
      </c>
      <c r="BL187" s="18" t="s">
        <v>165</v>
      </c>
      <c r="BM187" s="163" t="s">
        <v>1337</v>
      </c>
    </row>
    <row r="188" spans="1:65" s="2" customFormat="1" ht="16.5" customHeight="1">
      <c r="A188" s="33"/>
      <c r="B188" s="150"/>
      <c r="C188" s="151" t="s">
        <v>510</v>
      </c>
      <c r="D188" s="151" t="s">
        <v>161</v>
      </c>
      <c r="E188" s="152" t="s">
        <v>4118</v>
      </c>
      <c r="F188" s="153" t="s">
        <v>4119</v>
      </c>
      <c r="G188" s="154" t="s">
        <v>190</v>
      </c>
      <c r="H188" s="155">
        <v>150</v>
      </c>
      <c r="I188" s="156"/>
      <c r="J188" s="157">
        <f t="shared" si="2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21"/>
        <v>0</v>
      </c>
      <c r="Q188" s="161">
        <v>0</v>
      </c>
      <c r="R188" s="161">
        <f t="shared" si="22"/>
        <v>0</v>
      </c>
      <c r="S188" s="161">
        <v>0</v>
      </c>
      <c r="T188" s="162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165</v>
      </c>
      <c r="AT188" s="163" t="s">
        <v>161</v>
      </c>
      <c r="AU188" s="163" t="s">
        <v>83</v>
      </c>
      <c r="AY188" s="18" t="s">
        <v>159</v>
      </c>
      <c r="BE188" s="164">
        <f t="shared" si="24"/>
        <v>0</v>
      </c>
      <c r="BF188" s="164">
        <f t="shared" si="25"/>
        <v>0</v>
      </c>
      <c r="BG188" s="164">
        <f t="shared" si="26"/>
        <v>0</v>
      </c>
      <c r="BH188" s="164">
        <f t="shared" si="27"/>
        <v>0</v>
      </c>
      <c r="BI188" s="164">
        <f t="shared" si="28"/>
        <v>0</v>
      </c>
      <c r="BJ188" s="18" t="s">
        <v>83</v>
      </c>
      <c r="BK188" s="164">
        <f t="shared" si="29"/>
        <v>0</v>
      </c>
      <c r="BL188" s="18" t="s">
        <v>165</v>
      </c>
      <c r="BM188" s="163" t="s">
        <v>1346</v>
      </c>
    </row>
    <row r="189" spans="1:65" s="2" customFormat="1" ht="24.2" customHeight="1">
      <c r="A189" s="33"/>
      <c r="B189" s="150"/>
      <c r="C189" s="151" t="s">
        <v>515</v>
      </c>
      <c r="D189" s="151" t="s">
        <v>161</v>
      </c>
      <c r="E189" s="152" t="s">
        <v>4120</v>
      </c>
      <c r="F189" s="153" t="s">
        <v>4121</v>
      </c>
      <c r="G189" s="154" t="s">
        <v>164</v>
      </c>
      <c r="H189" s="155">
        <v>2</v>
      </c>
      <c r="I189" s="156"/>
      <c r="J189" s="157">
        <f t="shared" si="20"/>
        <v>0</v>
      </c>
      <c r="K189" s="158"/>
      <c r="L189" s="34"/>
      <c r="M189" s="159" t="s">
        <v>1</v>
      </c>
      <c r="N189" s="160" t="s">
        <v>41</v>
      </c>
      <c r="O189" s="59"/>
      <c r="P189" s="161">
        <f t="shared" si="21"/>
        <v>0</v>
      </c>
      <c r="Q189" s="161">
        <v>0</v>
      </c>
      <c r="R189" s="161">
        <f t="shared" si="22"/>
        <v>0</v>
      </c>
      <c r="S189" s="161">
        <v>0</v>
      </c>
      <c r="T189" s="162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165</v>
      </c>
      <c r="AT189" s="163" t="s">
        <v>161</v>
      </c>
      <c r="AU189" s="163" t="s">
        <v>83</v>
      </c>
      <c r="AY189" s="18" t="s">
        <v>159</v>
      </c>
      <c r="BE189" s="164">
        <f t="shared" si="24"/>
        <v>0</v>
      </c>
      <c r="BF189" s="164">
        <f t="shared" si="25"/>
        <v>0</v>
      </c>
      <c r="BG189" s="164">
        <f t="shared" si="26"/>
        <v>0</v>
      </c>
      <c r="BH189" s="164">
        <f t="shared" si="27"/>
        <v>0</v>
      </c>
      <c r="BI189" s="164">
        <f t="shared" si="28"/>
        <v>0</v>
      </c>
      <c r="BJ189" s="18" t="s">
        <v>83</v>
      </c>
      <c r="BK189" s="164">
        <f t="shared" si="29"/>
        <v>0</v>
      </c>
      <c r="BL189" s="18" t="s">
        <v>165</v>
      </c>
      <c r="BM189" s="163" t="s">
        <v>1382</v>
      </c>
    </row>
    <row r="190" spans="1:65" s="2" customFormat="1" ht="49.15" customHeight="1">
      <c r="A190" s="33"/>
      <c r="B190" s="150"/>
      <c r="C190" s="151" t="s">
        <v>521</v>
      </c>
      <c r="D190" s="151" t="s">
        <v>161</v>
      </c>
      <c r="E190" s="152" t="s">
        <v>4122</v>
      </c>
      <c r="F190" s="153" t="s">
        <v>4123</v>
      </c>
      <c r="G190" s="154" t="s">
        <v>164</v>
      </c>
      <c r="H190" s="155">
        <v>1</v>
      </c>
      <c r="I190" s="156"/>
      <c r="J190" s="157">
        <f t="shared" si="20"/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si="21"/>
        <v>0</v>
      </c>
      <c r="Q190" s="161">
        <v>0</v>
      </c>
      <c r="R190" s="161">
        <f t="shared" si="22"/>
        <v>0</v>
      </c>
      <c r="S190" s="161">
        <v>0</v>
      </c>
      <c r="T190" s="162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165</v>
      </c>
      <c r="AT190" s="163" t="s">
        <v>161</v>
      </c>
      <c r="AU190" s="163" t="s">
        <v>83</v>
      </c>
      <c r="AY190" s="18" t="s">
        <v>159</v>
      </c>
      <c r="BE190" s="164">
        <f t="shared" si="24"/>
        <v>0</v>
      </c>
      <c r="BF190" s="164">
        <f t="shared" si="25"/>
        <v>0</v>
      </c>
      <c r="BG190" s="164">
        <f t="shared" si="26"/>
        <v>0</v>
      </c>
      <c r="BH190" s="164">
        <f t="shared" si="27"/>
        <v>0</v>
      </c>
      <c r="BI190" s="164">
        <f t="shared" si="28"/>
        <v>0</v>
      </c>
      <c r="BJ190" s="18" t="s">
        <v>83</v>
      </c>
      <c r="BK190" s="164">
        <f t="shared" si="29"/>
        <v>0</v>
      </c>
      <c r="BL190" s="18" t="s">
        <v>165</v>
      </c>
      <c r="BM190" s="163" t="s">
        <v>1401</v>
      </c>
    </row>
    <row r="191" spans="1:65" s="2" customFormat="1" ht="24.2" customHeight="1">
      <c r="A191" s="33"/>
      <c r="B191" s="150"/>
      <c r="C191" s="151" t="s">
        <v>525</v>
      </c>
      <c r="D191" s="151" t="s">
        <v>161</v>
      </c>
      <c r="E191" s="152" t="s">
        <v>4124</v>
      </c>
      <c r="F191" s="153" t="s">
        <v>4125</v>
      </c>
      <c r="G191" s="154" t="s">
        <v>190</v>
      </c>
      <c r="H191" s="155">
        <v>30</v>
      </c>
      <c r="I191" s="156"/>
      <c r="J191" s="157">
        <f t="shared" si="2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21"/>
        <v>0</v>
      </c>
      <c r="Q191" s="161">
        <v>0</v>
      </c>
      <c r="R191" s="161">
        <f t="shared" si="22"/>
        <v>0</v>
      </c>
      <c r="S191" s="161">
        <v>0</v>
      </c>
      <c r="T191" s="162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165</v>
      </c>
      <c r="AT191" s="163" t="s">
        <v>161</v>
      </c>
      <c r="AU191" s="163" t="s">
        <v>83</v>
      </c>
      <c r="AY191" s="18" t="s">
        <v>159</v>
      </c>
      <c r="BE191" s="164">
        <f t="shared" si="24"/>
        <v>0</v>
      </c>
      <c r="BF191" s="164">
        <f t="shared" si="25"/>
        <v>0</v>
      </c>
      <c r="BG191" s="164">
        <f t="shared" si="26"/>
        <v>0</v>
      </c>
      <c r="BH191" s="164">
        <f t="shared" si="27"/>
        <v>0</v>
      </c>
      <c r="BI191" s="164">
        <f t="shared" si="28"/>
        <v>0</v>
      </c>
      <c r="BJ191" s="18" t="s">
        <v>83</v>
      </c>
      <c r="BK191" s="164">
        <f t="shared" si="29"/>
        <v>0</v>
      </c>
      <c r="BL191" s="18" t="s">
        <v>165</v>
      </c>
      <c r="BM191" s="163" t="s">
        <v>1415</v>
      </c>
    </row>
    <row r="192" spans="1:65" s="2" customFormat="1" ht="16.5" customHeight="1">
      <c r="A192" s="33"/>
      <c r="B192" s="150"/>
      <c r="C192" s="151" t="s">
        <v>529</v>
      </c>
      <c r="D192" s="151" t="s">
        <v>161</v>
      </c>
      <c r="E192" s="152" t="s">
        <v>4126</v>
      </c>
      <c r="F192" s="153" t="s">
        <v>4127</v>
      </c>
      <c r="G192" s="154" t="s">
        <v>190</v>
      </c>
      <c r="H192" s="155">
        <v>30</v>
      </c>
      <c r="I192" s="156"/>
      <c r="J192" s="157">
        <f t="shared" si="20"/>
        <v>0</v>
      </c>
      <c r="K192" s="158"/>
      <c r="L192" s="34"/>
      <c r="M192" s="159" t="s">
        <v>1</v>
      </c>
      <c r="N192" s="160" t="s">
        <v>41</v>
      </c>
      <c r="O192" s="59"/>
      <c r="P192" s="161">
        <f t="shared" si="21"/>
        <v>0</v>
      </c>
      <c r="Q192" s="161">
        <v>0</v>
      </c>
      <c r="R192" s="161">
        <f t="shared" si="22"/>
        <v>0</v>
      </c>
      <c r="S192" s="161">
        <v>0</v>
      </c>
      <c r="T192" s="162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165</v>
      </c>
      <c r="AT192" s="163" t="s">
        <v>161</v>
      </c>
      <c r="AU192" s="163" t="s">
        <v>83</v>
      </c>
      <c r="AY192" s="18" t="s">
        <v>159</v>
      </c>
      <c r="BE192" s="164">
        <f t="shared" si="24"/>
        <v>0</v>
      </c>
      <c r="BF192" s="164">
        <f t="shared" si="25"/>
        <v>0</v>
      </c>
      <c r="BG192" s="164">
        <f t="shared" si="26"/>
        <v>0</v>
      </c>
      <c r="BH192" s="164">
        <f t="shared" si="27"/>
        <v>0</v>
      </c>
      <c r="BI192" s="164">
        <f t="shared" si="28"/>
        <v>0</v>
      </c>
      <c r="BJ192" s="18" t="s">
        <v>83</v>
      </c>
      <c r="BK192" s="164">
        <f t="shared" si="29"/>
        <v>0</v>
      </c>
      <c r="BL192" s="18" t="s">
        <v>165</v>
      </c>
      <c r="BM192" s="163" t="s">
        <v>1427</v>
      </c>
    </row>
    <row r="193" spans="1:65" s="2" customFormat="1" ht="16.5" customHeight="1">
      <c r="A193" s="33"/>
      <c r="B193" s="150"/>
      <c r="C193" s="151" t="s">
        <v>847</v>
      </c>
      <c r="D193" s="151" t="s">
        <v>161</v>
      </c>
      <c r="E193" s="152" t="s">
        <v>4128</v>
      </c>
      <c r="F193" s="153" t="s">
        <v>4129</v>
      </c>
      <c r="G193" s="154" t="s">
        <v>190</v>
      </c>
      <c r="H193" s="155">
        <v>3320</v>
      </c>
      <c r="I193" s="156"/>
      <c r="J193" s="157">
        <f t="shared" si="20"/>
        <v>0</v>
      </c>
      <c r="K193" s="158"/>
      <c r="L193" s="34"/>
      <c r="M193" s="159" t="s">
        <v>1</v>
      </c>
      <c r="N193" s="160" t="s">
        <v>41</v>
      </c>
      <c r="O193" s="59"/>
      <c r="P193" s="161">
        <f t="shared" si="21"/>
        <v>0</v>
      </c>
      <c r="Q193" s="161">
        <v>0</v>
      </c>
      <c r="R193" s="161">
        <f t="shared" si="22"/>
        <v>0</v>
      </c>
      <c r="S193" s="161">
        <v>0</v>
      </c>
      <c r="T193" s="162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165</v>
      </c>
      <c r="AT193" s="163" t="s">
        <v>161</v>
      </c>
      <c r="AU193" s="163" t="s">
        <v>83</v>
      </c>
      <c r="AY193" s="18" t="s">
        <v>159</v>
      </c>
      <c r="BE193" s="164">
        <f t="shared" si="24"/>
        <v>0</v>
      </c>
      <c r="BF193" s="164">
        <f t="shared" si="25"/>
        <v>0</v>
      </c>
      <c r="BG193" s="164">
        <f t="shared" si="26"/>
        <v>0</v>
      </c>
      <c r="BH193" s="164">
        <f t="shared" si="27"/>
        <v>0</v>
      </c>
      <c r="BI193" s="164">
        <f t="shared" si="28"/>
        <v>0</v>
      </c>
      <c r="BJ193" s="18" t="s">
        <v>83</v>
      </c>
      <c r="BK193" s="164">
        <f t="shared" si="29"/>
        <v>0</v>
      </c>
      <c r="BL193" s="18" t="s">
        <v>165</v>
      </c>
      <c r="BM193" s="163" t="s">
        <v>1436</v>
      </c>
    </row>
    <row r="194" spans="1:65" s="2" customFormat="1" ht="24.2" customHeight="1">
      <c r="A194" s="33"/>
      <c r="B194" s="150"/>
      <c r="C194" s="151" t="s">
        <v>852</v>
      </c>
      <c r="D194" s="151" t="s">
        <v>161</v>
      </c>
      <c r="E194" s="152" t="s">
        <v>4130</v>
      </c>
      <c r="F194" s="153" t="s">
        <v>4131</v>
      </c>
      <c r="G194" s="154" t="s">
        <v>325</v>
      </c>
      <c r="H194" s="155">
        <v>1</v>
      </c>
      <c r="I194" s="156"/>
      <c r="J194" s="157">
        <f t="shared" si="2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21"/>
        <v>0</v>
      </c>
      <c r="Q194" s="161">
        <v>0</v>
      </c>
      <c r="R194" s="161">
        <f t="shared" si="22"/>
        <v>0</v>
      </c>
      <c r="S194" s="161">
        <v>0</v>
      </c>
      <c r="T194" s="162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165</v>
      </c>
      <c r="AT194" s="163" t="s">
        <v>161</v>
      </c>
      <c r="AU194" s="163" t="s">
        <v>83</v>
      </c>
      <c r="AY194" s="18" t="s">
        <v>159</v>
      </c>
      <c r="BE194" s="164">
        <f t="shared" si="24"/>
        <v>0</v>
      </c>
      <c r="BF194" s="164">
        <f t="shared" si="25"/>
        <v>0</v>
      </c>
      <c r="BG194" s="164">
        <f t="shared" si="26"/>
        <v>0</v>
      </c>
      <c r="BH194" s="164">
        <f t="shared" si="27"/>
        <v>0</v>
      </c>
      <c r="BI194" s="164">
        <f t="shared" si="28"/>
        <v>0</v>
      </c>
      <c r="BJ194" s="18" t="s">
        <v>83</v>
      </c>
      <c r="BK194" s="164">
        <f t="shared" si="29"/>
        <v>0</v>
      </c>
      <c r="BL194" s="18" t="s">
        <v>165</v>
      </c>
      <c r="BM194" s="163" t="s">
        <v>1458</v>
      </c>
    </row>
    <row r="195" spans="1:65" s="2" customFormat="1" ht="16.5" customHeight="1">
      <c r="A195" s="33"/>
      <c r="B195" s="150"/>
      <c r="C195" s="151" t="s">
        <v>857</v>
      </c>
      <c r="D195" s="151" t="s">
        <v>161</v>
      </c>
      <c r="E195" s="152" t="s">
        <v>4132</v>
      </c>
      <c r="F195" s="153" t="s">
        <v>4133</v>
      </c>
      <c r="G195" s="154" t="s">
        <v>3637</v>
      </c>
      <c r="H195" s="155">
        <v>32</v>
      </c>
      <c r="I195" s="156"/>
      <c r="J195" s="157">
        <f t="shared" si="20"/>
        <v>0</v>
      </c>
      <c r="K195" s="158"/>
      <c r="L195" s="34"/>
      <c r="M195" s="159" t="s">
        <v>1</v>
      </c>
      <c r="N195" s="160" t="s">
        <v>41</v>
      </c>
      <c r="O195" s="59"/>
      <c r="P195" s="161">
        <f t="shared" si="21"/>
        <v>0</v>
      </c>
      <c r="Q195" s="161">
        <v>0</v>
      </c>
      <c r="R195" s="161">
        <f t="shared" si="22"/>
        <v>0</v>
      </c>
      <c r="S195" s="161">
        <v>0</v>
      </c>
      <c r="T195" s="162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165</v>
      </c>
      <c r="AT195" s="163" t="s">
        <v>161</v>
      </c>
      <c r="AU195" s="163" t="s">
        <v>83</v>
      </c>
      <c r="AY195" s="18" t="s">
        <v>159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18" t="s">
        <v>83</v>
      </c>
      <c r="BK195" s="164">
        <f t="shared" si="29"/>
        <v>0</v>
      </c>
      <c r="BL195" s="18" t="s">
        <v>165</v>
      </c>
      <c r="BM195" s="163" t="s">
        <v>1466</v>
      </c>
    </row>
    <row r="196" spans="1:65" s="2" customFormat="1" ht="21.75" customHeight="1">
      <c r="A196" s="33"/>
      <c r="B196" s="150"/>
      <c r="C196" s="151" t="s">
        <v>864</v>
      </c>
      <c r="D196" s="151" t="s">
        <v>161</v>
      </c>
      <c r="E196" s="152" t="s">
        <v>4134</v>
      </c>
      <c r="F196" s="153" t="s">
        <v>4135</v>
      </c>
      <c r="G196" s="154" t="s">
        <v>325</v>
      </c>
      <c r="H196" s="155">
        <v>1</v>
      </c>
      <c r="I196" s="156"/>
      <c r="J196" s="157">
        <f t="shared" si="2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21"/>
        <v>0</v>
      </c>
      <c r="Q196" s="161">
        <v>0</v>
      </c>
      <c r="R196" s="161">
        <f t="shared" si="22"/>
        <v>0</v>
      </c>
      <c r="S196" s="161">
        <v>0</v>
      </c>
      <c r="T196" s="162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165</v>
      </c>
      <c r="AT196" s="163" t="s">
        <v>161</v>
      </c>
      <c r="AU196" s="163" t="s">
        <v>83</v>
      </c>
      <c r="AY196" s="18" t="s">
        <v>159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18" t="s">
        <v>83</v>
      </c>
      <c r="BK196" s="164">
        <f t="shared" si="29"/>
        <v>0</v>
      </c>
      <c r="BL196" s="18" t="s">
        <v>165</v>
      </c>
      <c r="BM196" s="163" t="s">
        <v>1475</v>
      </c>
    </row>
    <row r="197" spans="1:65" s="2" customFormat="1" ht="16.5" customHeight="1">
      <c r="A197" s="33"/>
      <c r="B197" s="150"/>
      <c r="C197" s="151" t="s">
        <v>868</v>
      </c>
      <c r="D197" s="151" t="s">
        <v>161</v>
      </c>
      <c r="E197" s="152" t="s">
        <v>4136</v>
      </c>
      <c r="F197" s="153" t="s">
        <v>4137</v>
      </c>
      <c r="G197" s="154" t="s">
        <v>325</v>
      </c>
      <c r="H197" s="155">
        <v>1</v>
      </c>
      <c r="I197" s="156"/>
      <c r="J197" s="157">
        <f t="shared" si="20"/>
        <v>0</v>
      </c>
      <c r="K197" s="158"/>
      <c r="L197" s="34"/>
      <c r="M197" s="159" t="s">
        <v>1</v>
      </c>
      <c r="N197" s="160" t="s">
        <v>41</v>
      </c>
      <c r="O197" s="59"/>
      <c r="P197" s="161">
        <f t="shared" si="21"/>
        <v>0</v>
      </c>
      <c r="Q197" s="161">
        <v>0</v>
      </c>
      <c r="R197" s="161">
        <f t="shared" si="22"/>
        <v>0</v>
      </c>
      <c r="S197" s="161">
        <v>0</v>
      </c>
      <c r="T197" s="162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165</v>
      </c>
      <c r="AT197" s="163" t="s">
        <v>161</v>
      </c>
      <c r="AU197" s="163" t="s">
        <v>83</v>
      </c>
      <c r="AY197" s="18" t="s">
        <v>159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18" t="s">
        <v>83</v>
      </c>
      <c r="BK197" s="164">
        <f t="shared" si="29"/>
        <v>0</v>
      </c>
      <c r="BL197" s="18" t="s">
        <v>165</v>
      </c>
      <c r="BM197" s="163" t="s">
        <v>1486</v>
      </c>
    </row>
    <row r="198" spans="1:65" s="2" customFormat="1" ht="16.5" customHeight="1">
      <c r="A198" s="33"/>
      <c r="B198" s="150"/>
      <c r="C198" s="151" t="s">
        <v>874</v>
      </c>
      <c r="D198" s="151" t="s">
        <v>161</v>
      </c>
      <c r="E198" s="152" t="s">
        <v>4138</v>
      </c>
      <c r="F198" s="153" t="s">
        <v>4139</v>
      </c>
      <c r="G198" s="154" t="s">
        <v>325</v>
      </c>
      <c r="H198" s="155">
        <v>1</v>
      </c>
      <c r="I198" s="156"/>
      <c r="J198" s="157">
        <f t="shared" si="20"/>
        <v>0</v>
      </c>
      <c r="K198" s="158"/>
      <c r="L198" s="34"/>
      <c r="M198" s="159" t="s">
        <v>1</v>
      </c>
      <c r="N198" s="160" t="s">
        <v>41</v>
      </c>
      <c r="O198" s="59"/>
      <c r="P198" s="161">
        <f t="shared" si="21"/>
        <v>0</v>
      </c>
      <c r="Q198" s="161">
        <v>0</v>
      </c>
      <c r="R198" s="161">
        <f t="shared" si="22"/>
        <v>0</v>
      </c>
      <c r="S198" s="161">
        <v>0</v>
      </c>
      <c r="T198" s="162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165</v>
      </c>
      <c r="AT198" s="163" t="s">
        <v>161</v>
      </c>
      <c r="AU198" s="163" t="s">
        <v>83</v>
      </c>
      <c r="AY198" s="18" t="s">
        <v>159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18" t="s">
        <v>83</v>
      </c>
      <c r="BK198" s="164">
        <f t="shared" si="29"/>
        <v>0</v>
      </c>
      <c r="BL198" s="18" t="s">
        <v>165</v>
      </c>
      <c r="BM198" s="163" t="s">
        <v>1496</v>
      </c>
    </row>
    <row r="199" spans="1:65" s="2" customFormat="1" ht="24.2" customHeight="1">
      <c r="A199" s="33"/>
      <c r="B199" s="150"/>
      <c r="C199" s="151" t="s">
        <v>878</v>
      </c>
      <c r="D199" s="151" t="s">
        <v>161</v>
      </c>
      <c r="E199" s="152" t="s">
        <v>4140</v>
      </c>
      <c r="F199" s="153" t="s">
        <v>4141</v>
      </c>
      <c r="G199" s="154" t="s">
        <v>325</v>
      </c>
      <c r="H199" s="155">
        <v>1</v>
      </c>
      <c r="I199" s="156"/>
      <c r="J199" s="157">
        <f t="shared" si="20"/>
        <v>0</v>
      </c>
      <c r="K199" s="158"/>
      <c r="L199" s="34"/>
      <c r="M199" s="159" t="s">
        <v>1</v>
      </c>
      <c r="N199" s="160" t="s">
        <v>41</v>
      </c>
      <c r="O199" s="59"/>
      <c r="P199" s="161">
        <f t="shared" si="21"/>
        <v>0</v>
      </c>
      <c r="Q199" s="161">
        <v>0</v>
      </c>
      <c r="R199" s="161">
        <f t="shared" si="22"/>
        <v>0</v>
      </c>
      <c r="S199" s="161">
        <v>0</v>
      </c>
      <c r="T199" s="162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165</v>
      </c>
      <c r="AT199" s="163" t="s">
        <v>161</v>
      </c>
      <c r="AU199" s="163" t="s">
        <v>83</v>
      </c>
      <c r="AY199" s="18" t="s">
        <v>159</v>
      </c>
      <c r="BE199" s="164">
        <f t="shared" si="24"/>
        <v>0</v>
      </c>
      <c r="BF199" s="164">
        <f t="shared" si="25"/>
        <v>0</v>
      </c>
      <c r="BG199" s="164">
        <f t="shared" si="26"/>
        <v>0</v>
      </c>
      <c r="BH199" s="164">
        <f t="shared" si="27"/>
        <v>0</v>
      </c>
      <c r="BI199" s="164">
        <f t="shared" si="28"/>
        <v>0</v>
      </c>
      <c r="BJ199" s="18" t="s">
        <v>83</v>
      </c>
      <c r="BK199" s="164">
        <f t="shared" si="29"/>
        <v>0</v>
      </c>
      <c r="BL199" s="18" t="s">
        <v>165</v>
      </c>
      <c r="BM199" s="163" t="s">
        <v>1505</v>
      </c>
    </row>
    <row r="200" spans="1:65" s="2" customFormat="1" ht="24.2" customHeight="1">
      <c r="A200" s="33"/>
      <c r="B200" s="150"/>
      <c r="C200" s="151" t="s">
        <v>883</v>
      </c>
      <c r="D200" s="151" t="s">
        <v>161</v>
      </c>
      <c r="E200" s="152" t="s">
        <v>4142</v>
      </c>
      <c r="F200" s="153" t="s">
        <v>4143</v>
      </c>
      <c r="G200" s="154" t="s">
        <v>325</v>
      </c>
      <c r="H200" s="155">
        <v>1</v>
      </c>
      <c r="I200" s="156"/>
      <c r="J200" s="157">
        <f t="shared" si="20"/>
        <v>0</v>
      </c>
      <c r="K200" s="158"/>
      <c r="L200" s="34"/>
      <c r="M200" s="159" t="s">
        <v>1</v>
      </c>
      <c r="N200" s="160" t="s">
        <v>41</v>
      </c>
      <c r="O200" s="59"/>
      <c r="P200" s="161">
        <f t="shared" si="21"/>
        <v>0</v>
      </c>
      <c r="Q200" s="161">
        <v>0</v>
      </c>
      <c r="R200" s="161">
        <f t="shared" si="22"/>
        <v>0</v>
      </c>
      <c r="S200" s="161">
        <v>0</v>
      </c>
      <c r="T200" s="162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165</v>
      </c>
      <c r="AT200" s="163" t="s">
        <v>161</v>
      </c>
      <c r="AU200" s="163" t="s">
        <v>83</v>
      </c>
      <c r="AY200" s="18" t="s">
        <v>159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8" t="s">
        <v>83</v>
      </c>
      <c r="BK200" s="164">
        <f t="shared" si="29"/>
        <v>0</v>
      </c>
      <c r="BL200" s="18" t="s">
        <v>165</v>
      </c>
      <c r="BM200" s="163" t="s">
        <v>1517</v>
      </c>
    </row>
    <row r="201" spans="1:65" s="2" customFormat="1" ht="24.2" customHeight="1">
      <c r="A201" s="33"/>
      <c r="B201" s="150"/>
      <c r="C201" s="151" t="s">
        <v>890</v>
      </c>
      <c r="D201" s="151" t="s">
        <v>161</v>
      </c>
      <c r="E201" s="152" t="s">
        <v>4144</v>
      </c>
      <c r="F201" s="153" t="s">
        <v>4145</v>
      </c>
      <c r="G201" s="154" t="s">
        <v>325</v>
      </c>
      <c r="H201" s="155">
        <v>1</v>
      </c>
      <c r="I201" s="156"/>
      <c r="J201" s="157">
        <f t="shared" si="20"/>
        <v>0</v>
      </c>
      <c r="K201" s="158"/>
      <c r="L201" s="34"/>
      <c r="M201" s="159" t="s">
        <v>1</v>
      </c>
      <c r="N201" s="160" t="s">
        <v>41</v>
      </c>
      <c r="O201" s="59"/>
      <c r="P201" s="161">
        <f t="shared" si="21"/>
        <v>0</v>
      </c>
      <c r="Q201" s="161">
        <v>0</v>
      </c>
      <c r="R201" s="161">
        <f t="shared" si="22"/>
        <v>0</v>
      </c>
      <c r="S201" s="161">
        <v>0</v>
      </c>
      <c r="T201" s="162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165</v>
      </c>
      <c r="AT201" s="163" t="s">
        <v>161</v>
      </c>
      <c r="AU201" s="163" t="s">
        <v>83</v>
      </c>
      <c r="AY201" s="18" t="s">
        <v>159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8" t="s">
        <v>83</v>
      </c>
      <c r="BK201" s="164">
        <f t="shared" si="29"/>
        <v>0</v>
      </c>
      <c r="BL201" s="18" t="s">
        <v>165</v>
      </c>
      <c r="BM201" s="163" t="s">
        <v>1537</v>
      </c>
    </row>
    <row r="202" spans="1:65" s="2" customFormat="1" ht="21.75" customHeight="1">
      <c r="A202" s="33"/>
      <c r="B202" s="150"/>
      <c r="C202" s="151" t="s">
        <v>894</v>
      </c>
      <c r="D202" s="151" t="s">
        <v>161</v>
      </c>
      <c r="E202" s="152" t="s">
        <v>4146</v>
      </c>
      <c r="F202" s="153" t="s">
        <v>4147</v>
      </c>
      <c r="G202" s="154" t="s">
        <v>325</v>
      </c>
      <c r="H202" s="155">
        <v>1</v>
      </c>
      <c r="I202" s="156"/>
      <c r="J202" s="157">
        <f t="shared" si="20"/>
        <v>0</v>
      </c>
      <c r="K202" s="158"/>
      <c r="L202" s="34"/>
      <c r="M202" s="186" t="s">
        <v>1</v>
      </c>
      <c r="N202" s="187" t="s">
        <v>41</v>
      </c>
      <c r="O202" s="188"/>
      <c r="P202" s="189">
        <f t="shared" si="21"/>
        <v>0</v>
      </c>
      <c r="Q202" s="189">
        <v>0</v>
      </c>
      <c r="R202" s="189">
        <f t="shared" si="22"/>
        <v>0</v>
      </c>
      <c r="S202" s="189">
        <v>0</v>
      </c>
      <c r="T202" s="190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165</v>
      </c>
      <c r="AT202" s="163" t="s">
        <v>161</v>
      </c>
      <c r="AU202" s="163" t="s">
        <v>83</v>
      </c>
      <c r="AY202" s="18" t="s">
        <v>159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8" t="s">
        <v>83</v>
      </c>
      <c r="BK202" s="164">
        <f t="shared" si="29"/>
        <v>0</v>
      </c>
      <c r="BL202" s="18" t="s">
        <v>165</v>
      </c>
      <c r="BM202" s="163" t="s">
        <v>1547</v>
      </c>
    </row>
    <row r="203" spans="1:31" s="2" customFormat="1" ht="6.95" customHeight="1">
      <c r="A203" s="33"/>
      <c r="B203" s="48"/>
      <c r="C203" s="49"/>
      <c r="D203" s="49"/>
      <c r="E203" s="49"/>
      <c r="F203" s="49"/>
      <c r="G203" s="49"/>
      <c r="H203" s="49"/>
      <c r="I203" s="49"/>
      <c r="J203" s="49"/>
      <c r="K203" s="49"/>
      <c r="L203" s="34"/>
      <c r="M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</sheetData>
  <autoFilter ref="C120:K202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DESKTOP-A7T9QKF\Laci</dc:creator>
  <cp:keywords/>
  <dc:description/>
  <cp:lastModifiedBy>bostl.frantisek</cp:lastModifiedBy>
  <dcterms:created xsi:type="dcterms:W3CDTF">2022-11-30T01:15:43Z</dcterms:created>
  <dcterms:modified xsi:type="dcterms:W3CDTF">2022-11-30T09:18:21Z</dcterms:modified>
  <cp:category/>
  <cp:version/>
  <cp:contentType/>
  <cp:contentStatus/>
</cp:coreProperties>
</file>