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PŠV stavby s.r.o\STAVBY V REALIZACI\PROJEKTOVÁNÍ\Parkovací stání Nemocnice Tábor\"/>
    </mc:Choice>
  </mc:AlternateContent>
  <xr:revisionPtr revIDLastSave="0" documentId="13_ncr:1_{8180A600-DFF0-49C8-89DB-90CAA320D8E3}" xr6:coauthVersionLast="47" xr6:coauthVersionMax="47" xr10:uidLastSave="{00000000-0000-0000-0000-000000000000}"/>
  <bookViews>
    <workbookView xWindow="-108" yWindow="-108" windowWidth="23256" windowHeight="12576" firstSheet="1" activeTab="9" xr2:uid="{00000000-000D-0000-FFFF-FFFF00000000}"/>
  </bookViews>
  <sheets>
    <sheet name="Pokyny pro vyplnění" sheetId="11" r:id="rId1"/>
    <sheet name="Stavba" sheetId="1" r:id="rId2"/>
    <sheet name="VzorPolozky" sheetId="10" state="hidden" r:id="rId3"/>
    <sheet name="007 007 Naklady" sheetId="12" r:id="rId4"/>
    <sheet name="001 001 Pol" sheetId="13" r:id="rId5"/>
    <sheet name="002 002 Pol" sheetId="14" r:id="rId6"/>
    <sheet name="003 003 Pol" sheetId="15" r:id="rId7"/>
    <sheet name="004 004 Pol" sheetId="16" r:id="rId8"/>
    <sheet name="005 005 Pol" sheetId="17" r:id="rId9"/>
    <sheet name="006 006 Pol" sheetId="18" r:id="rId10"/>
  </sheets>
  <externalReferences>
    <externalReference r:id="rId11"/>
  </externalReferences>
  <definedNames>
    <definedName name="CelkemDPHVypocet" localSheetId="1">Stavba!$H$55</definedName>
    <definedName name="CenaCelkem">Stavba!$G$29</definedName>
    <definedName name="CenaCelkemBezDPH">Stavba!$G$28</definedName>
    <definedName name="CenaCelkemVypocet" localSheetId="1">Stavba!$I$55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4">'001 001 Pol'!$1:$7</definedName>
    <definedName name="_xlnm.Print_Titles" localSheetId="5">'002 002 Pol'!$1:$7</definedName>
    <definedName name="_xlnm.Print_Titles" localSheetId="6">'003 003 Pol'!$1:$7</definedName>
    <definedName name="_xlnm.Print_Titles" localSheetId="7">'004 004 Pol'!$1:$7</definedName>
    <definedName name="_xlnm.Print_Titles" localSheetId="8">'005 005 Pol'!$1:$7</definedName>
    <definedName name="_xlnm.Print_Titles" localSheetId="9">'006 006 Pol'!$1:$7</definedName>
    <definedName name="_xlnm.Print_Titles" localSheetId="3">'007 007 Naklady'!$1:$7</definedName>
    <definedName name="oadresa">Stavba!$D$6</definedName>
    <definedName name="Objednatel" localSheetId="1">Stavba!$D$5</definedName>
    <definedName name="Objekt" localSheetId="1">Stavba!$B$38</definedName>
    <definedName name="_xlnm.Print_Area" localSheetId="4">'001 001 Pol'!$A$1:$X$150</definedName>
    <definedName name="_xlnm.Print_Area" localSheetId="5">'002 002 Pol'!$A$1:$X$157</definedName>
    <definedName name="_xlnm.Print_Area" localSheetId="6">'003 003 Pol'!$A$1:$X$102</definedName>
    <definedName name="_xlnm.Print_Area" localSheetId="7">'004 004 Pol'!$A$1:$X$61</definedName>
    <definedName name="_xlnm.Print_Area" localSheetId="8">'005 005 Pol'!$A$1:$X$107</definedName>
    <definedName name="_xlnm.Print_Area" localSheetId="9">'006 006 Pol'!$A$1:$X$25</definedName>
    <definedName name="_xlnm.Print_Area" localSheetId="3">'007 007 Naklady'!$A$1:$X$22</definedName>
    <definedName name="_xlnm.Print_Area" localSheetId="1">Stavba!$A$1:$J$173</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Stavba!$F$55</definedName>
    <definedName name="ZakladDPHZakl">Stavba!$G$25</definedName>
    <definedName name="ZakladDPHZaklVypocet" localSheetId="1">Stavba!$G$55</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18" l="1"/>
  <c r="M9" i="18" s="1"/>
  <c r="I9" i="18"/>
  <c r="K9" i="18"/>
  <c r="O9" i="18"/>
  <c r="Q9" i="18"/>
  <c r="V9" i="18"/>
  <c r="G11" i="18"/>
  <c r="M11" i="18" s="1"/>
  <c r="I11" i="18"/>
  <c r="K11" i="18"/>
  <c r="O11" i="18"/>
  <c r="Q11" i="18"/>
  <c r="V11" i="18"/>
  <c r="G13" i="18"/>
  <c r="I13" i="18"/>
  <c r="K13" i="18"/>
  <c r="M13" i="18"/>
  <c r="O13" i="18"/>
  <c r="Q13" i="18"/>
  <c r="V13" i="18"/>
  <c r="G15" i="18"/>
  <c r="G8" i="18" s="1"/>
  <c r="G24" i="18" s="1"/>
  <c r="I15" i="18"/>
  <c r="K15" i="18"/>
  <c r="O15" i="18"/>
  <c r="Q15" i="18"/>
  <c r="V15" i="18"/>
  <c r="G17" i="18"/>
  <c r="M17" i="18" s="1"/>
  <c r="I17" i="18"/>
  <c r="K17" i="18"/>
  <c r="O17" i="18"/>
  <c r="Q17" i="18"/>
  <c r="V17" i="18"/>
  <c r="G19" i="18"/>
  <c r="I19" i="18"/>
  <c r="K19" i="18"/>
  <c r="M19" i="18"/>
  <c r="O19" i="18"/>
  <c r="Q19" i="18"/>
  <c r="V19" i="18"/>
  <c r="G21" i="18"/>
  <c r="M21" i="18" s="1"/>
  <c r="I21" i="18"/>
  <c r="K21" i="18"/>
  <c r="O21" i="18"/>
  <c r="Q21" i="18"/>
  <c r="V21" i="18"/>
  <c r="AE24" i="18"/>
  <c r="F54" i="1" s="1"/>
  <c r="BA26" i="17"/>
  <c r="BA23" i="17"/>
  <c r="BA20" i="17"/>
  <c r="BA17" i="17"/>
  <c r="BA14" i="17"/>
  <c r="BA10" i="17"/>
  <c r="G9" i="17"/>
  <c r="M9" i="17" s="1"/>
  <c r="I9" i="17"/>
  <c r="K9" i="17"/>
  <c r="O9" i="17"/>
  <c r="Q9" i="17"/>
  <c r="V9" i="17"/>
  <c r="G13" i="17"/>
  <c r="I13" i="17"/>
  <c r="K13" i="17"/>
  <c r="M13" i="17"/>
  <c r="O13" i="17"/>
  <c r="Q13" i="17"/>
  <c r="V13" i="17"/>
  <c r="G16" i="17"/>
  <c r="M16" i="17" s="1"/>
  <c r="I16" i="17"/>
  <c r="K16" i="17"/>
  <c r="O16" i="17"/>
  <c r="Q16" i="17"/>
  <c r="V16" i="17"/>
  <c r="G19" i="17"/>
  <c r="M19" i="17" s="1"/>
  <c r="I19" i="17"/>
  <c r="K19" i="17"/>
  <c r="O19" i="17"/>
  <c r="Q19" i="17"/>
  <c r="V19" i="17"/>
  <c r="G22" i="17"/>
  <c r="M22" i="17" s="1"/>
  <c r="I22" i="17"/>
  <c r="K22" i="17"/>
  <c r="O22" i="17"/>
  <c r="Q22" i="17"/>
  <c r="V22" i="17"/>
  <c r="G25" i="17"/>
  <c r="I25" i="17"/>
  <c r="K25" i="17"/>
  <c r="M25" i="17"/>
  <c r="O25" i="17"/>
  <c r="Q25" i="17"/>
  <c r="V25" i="17"/>
  <c r="G28" i="17"/>
  <c r="M28" i="17" s="1"/>
  <c r="I28" i="17"/>
  <c r="K28" i="17"/>
  <c r="O28" i="17"/>
  <c r="Q28" i="17"/>
  <c r="V28" i="17"/>
  <c r="G31" i="17"/>
  <c r="M31" i="17" s="1"/>
  <c r="I31" i="17"/>
  <c r="K31" i="17"/>
  <c r="O31" i="17"/>
  <c r="Q31" i="17"/>
  <c r="V31" i="17"/>
  <c r="G34" i="17"/>
  <c r="M34" i="17" s="1"/>
  <c r="I34" i="17"/>
  <c r="K34" i="17"/>
  <c r="O34" i="17"/>
  <c r="Q34" i="17"/>
  <c r="V34" i="17"/>
  <c r="G39" i="17"/>
  <c r="I39" i="17"/>
  <c r="K39" i="17"/>
  <c r="M39" i="17"/>
  <c r="O39" i="17"/>
  <c r="Q39" i="17"/>
  <c r="V39" i="17"/>
  <c r="G41" i="17"/>
  <c r="M41" i="17" s="1"/>
  <c r="I41" i="17"/>
  <c r="K41" i="17"/>
  <c r="O41" i="17"/>
  <c r="Q41" i="17"/>
  <c r="V41" i="17"/>
  <c r="G46" i="17"/>
  <c r="M46" i="17" s="1"/>
  <c r="I46" i="17"/>
  <c r="K46" i="17"/>
  <c r="O46" i="17"/>
  <c r="Q46" i="17"/>
  <c r="V46" i="17"/>
  <c r="G49" i="17"/>
  <c r="I49" i="17"/>
  <c r="K49" i="17"/>
  <c r="M49" i="17"/>
  <c r="O49" i="17"/>
  <c r="Q49" i="17"/>
  <c r="V49" i="17"/>
  <c r="G51" i="17"/>
  <c r="M51" i="17" s="1"/>
  <c r="I51" i="17"/>
  <c r="K51" i="17"/>
  <c r="O51" i="17"/>
  <c r="Q51" i="17"/>
  <c r="V51" i="17"/>
  <c r="G54" i="17"/>
  <c r="I54" i="17"/>
  <c r="K54" i="17"/>
  <c r="O54" i="17"/>
  <c r="Q54" i="17"/>
  <c r="V54" i="17"/>
  <c r="G57" i="17"/>
  <c r="M57" i="17" s="1"/>
  <c r="I57" i="17"/>
  <c r="K57" i="17"/>
  <c r="O57" i="17"/>
  <c r="Q57" i="17"/>
  <c r="V57" i="17"/>
  <c r="G60" i="17"/>
  <c r="I60" i="17"/>
  <c r="K60" i="17"/>
  <c r="M60" i="17"/>
  <c r="O60" i="17"/>
  <c r="Q60" i="17"/>
  <c r="V60" i="17"/>
  <c r="G63" i="17"/>
  <c r="M63" i="17" s="1"/>
  <c r="I63" i="17"/>
  <c r="K63" i="17"/>
  <c r="O63" i="17"/>
  <c r="Q63" i="17"/>
  <c r="V63" i="17"/>
  <c r="G66" i="17"/>
  <c r="M66" i="17" s="1"/>
  <c r="I66" i="17"/>
  <c r="K66" i="17"/>
  <c r="O66" i="17"/>
  <c r="Q66" i="17"/>
  <c r="V66" i="17"/>
  <c r="G69" i="17"/>
  <c r="I69" i="17"/>
  <c r="G70" i="17"/>
  <c r="I70" i="17"/>
  <c r="K70" i="17"/>
  <c r="M70" i="17"/>
  <c r="O70" i="17"/>
  <c r="O69" i="17" s="1"/>
  <c r="Q70" i="17"/>
  <c r="Q69" i="17" s="1"/>
  <c r="V70" i="17"/>
  <c r="G73" i="17"/>
  <c r="M73" i="17" s="1"/>
  <c r="I73" i="17"/>
  <c r="K73" i="17"/>
  <c r="O73" i="17"/>
  <c r="Q73" i="17"/>
  <c r="V73" i="17"/>
  <c r="G76" i="17"/>
  <c r="M76" i="17" s="1"/>
  <c r="I76" i="17"/>
  <c r="K76" i="17"/>
  <c r="O76" i="17"/>
  <c r="Q76" i="17"/>
  <c r="V76" i="17"/>
  <c r="G78" i="17"/>
  <c r="M78" i="17" s="1"/>
  <c r="I78" i="17"/>
  <c r="K78" i="17"/>
  <c r="O78" i="17"/>
  <c r="Q78" i="17"/>
  <c r="V78" i="17"/>
  <c r="G81" i="17"/>
  <c r="M81" i="17" s="1"/>
  <c r="I81" i="17"/>
  <c r="K81" i="17"/>
  <c r="O81" i="17"/>
  <c r="Q81" i="17"/>
  <c r="V81" i="17"/>
  <c r="G83" i="17"/>
  <c r="M83" i="17" s="1"/>
  <c r="I83" i="17"/>
  <c r="K83" i="17"/>
  <c r="O83" i="17"/>
  <c r="Q83" i="17"/>
  <c r="V83" i="17"/>
  <c r="G86" i="17"/>
  <c r="M86" i="17" s="1"/>
  <c r="I86" i="17"/>
  <c r="K86" i="17"/>
  <c r="O86" i="17"/>
  <c r="Q86" i="17"/>
  <c r="V86" i="17"/>
  <c r="G89" i="17"/>
  <c r="I89" i="17"/>
  <c r="K89" i="17"/>
  <c r="M89" i="17"/>
  <c r="O89" i="17"/>
  <c r="Q89" i="17"/>
  <c r="V89" i="17"/>
  <c r="G91" i="17"/>
  <c r="M91" i="17" s="1"/>
  <c r="I91" i="17"/>
  <c r="K91" i="17"/>
  <c r="O91" i="17"/>
  <c r="Q91" i="17"/>
  <c r="V91" i="17"/>
  <c r="G93" i="17"/>
  <c r="M93" i="17" s="1"/>
  <c r="I93" i="17"/>
  <c r="K93" i="17"/>
  <c r="O93" i="17"/>
  <c r="Q93" i="17"/>
  <c r="V93" i="17"/>
  <c r="G95" i="17"/>
  <c r="M95" i="17" s="1"/>
  <c r="I95" i="17"/>
  <c r="K95" i="17"/>
  <c r="O95" i="17"/>
  <c r="Q95" i="17"/>
  <c r="V95" i="17"/>
  <c r="G97" i="17"/>
  <c r="I97" i="17"/>
  <c r="K97" i="17"/>
  <c r="M97" i="17"/>
  <c r="O97" i="17"/>
  <c r="Q97" i="17"/>
  <c r="V97" i="17"/>
  <c r="K99" i="17"/>
  <c r="G100" i="17"/>
  <c r="M100" i="17" s="1"/>
  <c r="M99" i="17" s="1"/>
  <c r="I100" i="17"/>
  <c r="I99" i="17" s="1"/>
  <c r="K100" i="17"/>
  <c r="O100" i="17"/>
  <c r="O99" i="17" s="1"/>
  <c r="Q100" i="17"/>
  <c r="Q99" i="17" s="1"/>
  <c r="V100" i="17"/>
  <c r="V99" i="17" s="1"/>
  <c r="AE106" i="17"/>
  <c r="F51" i="1" s="1"/>
  <c r="G9" i="16"/>
  <c r="M9" i="16" s="1"/>
  <c r="I9" i="16"/>
  <c r="K9" i="16"/>
  <c r="O9" i="16"/>
  <c r="Q9" i="16"/>
  <c r="V9" i="16"/>
  <c r="G10" i="16"/>
  <c r="I10" i="16"/>
  <c r="K10" i="16"/>
  <c r="M10" i="16"/>
  <c r="O10" i="16"/>
  <c r="Q10" i="16"/>
  <c r="V10" i="16"/>
  <c r="G12" i="16"/>
  <c r="M12" i="16" s="1"/>
  <c r="I12" i="16"/>
  <c r="K12" i="16"/>
  <c r="O12" i="16"/>
  <c r="Q12" i="16"/>
  <c r="V12" i="16"/>
  <c r="G14" i="16"/>
  <c r="I14" i="16"/>
  <c r="K14" i="16"/>
  <c r="O14" i="16"/>
  <c r="Q14" i="16"/>
  <c r="V14" i="16"/>
  <c r="G16" i="16"/>
  <c r="M16" i="16" s="1"/>
  <c r="I16" i="16"/>
  <c r="K16" i="16"/>
  <c r="O16" i="16"/>
  <c r="Q16" i="16"/>
  <c r="V16" i="16"/>
  <c r="G18" i="16"/>
  <c r="I18" i="16"/>
  <c r="K18" i="16"/>
  <c r="M18" i="16"/>
  <c r="O18" i="16"/>
  <c r="Q18" i="16"/>
  <c r="V18" i="16"/>
  <c r="G20" i="16"/>
  <c r="I20" i="16"/>
  <c r="K20" i="16"/>
  <c r="M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I29" i="16"/>
  <c r="K29" i="16"/>
  <c r="O29" i="16"/>
  <c r="Q29" i="16"/>
  <c r="V29" i="16"/>
  <c r="G30" i="16"/>
  <c r="M30" i="16" s="1"/>
  <c r="I30" i="16"/>
  <c r="K30" i="16"/>
  <c r="O30" i="16"/>
  <c r="Q30" i="16"/>
  <c r="V30" i="16"/>
  <c r="G31" i="16"/>
  <c r="M31" i="16" s="1"/>
  <c r="I31" i="16"/>
  <c r="K31" i="16"/>
  <c r="O31" i="16"/>
  <c r="Q31" i="16"/>
  <c r="V31" i="16"/>
  <c r="G33" i="16"/>
  <c r="M33" i="16" s="1"/>
  <c r="I33" i="16"/>
  <c r="K33" i="16"/>
  <c r="O33" i="16"/>
  <c r="Q33" i="16"/>
  <c r="V33" i="16"/>
  <c r="G35" i="16"/>
  <c r="M35" i="16" s="1"/>
  <c r="I35" i="16"/>
  <c r="K35" i="16"/>
  <c r="O35" i="16"/>
  <c r="Q35" i="16"/>
  <c r="V35" i="16"/>
  <c r="G38" i="16"/>
  <c r="M38" i="16" s="1"/>
  <c r="I38" i="16"/>
  <c r="K38" i="16"/>
  <c r="O38" i="16"/>
  <c r="Q38" i="16"/>
  <c r="V38" i="16"/>
  <c r="G40" i="16"/>
  <c r="I40" i="16"/>
  <c r="K40" i="16"/>
  <c r="M40" i="16"/>
  <c r="O40" i="16"/>
  <c r="Q40" i="16"/>
  <c r="V40" i="16"/>
  <c r="G42" i="16"/>
  <c r="I42" i="16"/>
  <c r="K42" i="16"/>
  <c r="M42" i="16"/>
  <c r="O42" i="16"/>
  <c r="Q42" i="16"/>
  <c r="V42" i="16"/>
  <c r="G44" i="16"/>
  <c r="M44" i="16" s="1"/>
  <c r="I44" i="16"/>
  <c r="K44" i="16"/>
  <c r="O44" i="16"/>
  <c r="Q44" i="16"/>
  <c r="V44" i="16"/>
  <c r="G46" i="16"/>
  <c r="M46" i="16" s="1"/>
  <c r="I46" i="16"/>
  <c r="K46" i="16"/>
  <c r="O46" i="16"/>
  <c r="Q46" i="16"/>
  <c r="V46" i="16"/>
  <c r="G49" i="16"/>
  <c r="M49" i="16" s="1"/>
  <c r="I49" i="16"/>
  <c r="I48" i="16" s="1"/>
  <c r="K49" i="16"/>
  <c r="O49" i="16"/>
  <c r="Q49" i="16"/>
  <c r="V49" i="16"/>
  <c r="G51" i="16"/>
  <c r="I51" i="16"/>
  <c r="K51" i="16"/>
  <c r="K48" i="16" s="1"/>
  <c r="O51" i="16"/>
  <c r="Q51" i="16"/>
  <c r="V51" i="16"/>
  <c r="G53" i="16"/>
  <c r="I53" i="16"/>
  <c r="K53" i="16"/>
  <c r="M53" i="16"/>
  <c r="O53" i="16"/>
  <c r="Q53" i="16"/>
  <c r="V53" i="16"/>
  <c r="G55" i="16"/>
  <c r="M55" i="16" s="1"/>
  <c r="I55" i="16"/>
  <c r="K55" i="16"/>
  <c r="O55" i="16"/>
  <c r="Q55" i="16"/>
  <c r="V55" i="16"/>
  <c r="G57" i="16"/>
  <c r="M57" i="16" s="1"/>
  <c r="I57" i="16"/>
  <c r="K57" i="16"/>
  <c r="O57" i="16"/>
  <c r="Q57" i="16"/>
  <c r="V57" i="16"/>
  <c r="AE60" i="16"/>
  <c r="F50" i="1" s="1"/>
  <c r="BA88" i="15"/>
  <c r="BA48" i="15"/>
  <c r="BA44" i="15"/>
  <c r="BA20" i="15"/>
  <c r="BA16" i="15"/>
  <c r="BA13" i="15"/>
  <c r="BA10" i="15"/>
  <c r="G9" i="15"/>
  <c r="M9" i="15" s="1"/>
  <c r="I9" i="15"/>
  <c r="K9" i="15"/>
  <c r="O9" i="15"/>
  <c r="Q9" i="15"/>
  <c r="V9" i="15"/>
  <c r="G12" i="15"/>
  <c r="M12" i="15" s="1"/>
  <c r="I12" i="15"/>
  <c r="K12" i="15"/>
  <c r="O12" i="15"/>
  <c r="Q12" i="15"/>
  <c r="V12" i="15"/>
  <c r="G15" i="15"/>
  <c r="M15" i="15" s="1"/>
  <c r="I15" i="15"/>
  <c r="K15" i="15"/>
  <c r="O15" i="15"/>
  <c r="Q15" i="15"/>
  <c r="V15" i="15"/>
  <c r="G19" i="15"/>
  <c r="M19" i="15" s="1"/>
  <c r="I19" i="15"/>
  <c r="K19" i="15"/>
  <c r="O19" i="15"/>
  <c r="Q19" i="15"/>
  <c r="V19" i="15"/>
  <c r="G22" i="15"/>
  <c r="M22" i="15" s="1"/>
  <c r="I22" i="15"/>
  <c r="K22" i="15"/>
  <c r="O22" i="15"/>
  <c r="Q22" i="15"/>
  <c r="V22" i="15"/>
  <c r="G25" i="15"/>
  <c r="M25" i="15" s="1"/>
  <c r="I25" i="15"/>
  <c r="K25" i="15"/>
  <c r="O25" i="15"/>
  <c r="Q25" i="15"/>
  <c r="V25" i="15"/>
  <c r="G28" i="15"/>
  <c r="M28" i="15" s="1"/>
  <c r="I28" i="15"/>
  <c r="K28" i="15"/>
  <c r="O28" i="15"/>
  <c r="Q28" i="15"/>
  <c r="V28" i="15"/>
  <c r="G30" i="15"/>
  <c r="M30" i="15" s="1"/>
  <c r="I30" i="15"/>
  <c r="K30" i="15"/>
  <c r="O30" i="15"/>
  <c r="Q30" i="15"/>
  <c r="V30" i="15"/>
  <c r="G32" i="15"/>
  <c r="M32" i="15" s="1"/>
  <c r="I32" i="15"/>
  <c r="K32" i="15"/>
  <c r="O32" i="15"/>
  <c r="Q32" i="15"/>
  <c r="V32" i="15"/>
  <c r="G35" i="15"/>
  <c r="I35" i="15"/>
  <c r="K35" i="15"/>
  <c r="M35" i="15"/>
  <c r="O35" i="15"/>
  <c r="Q35" i="15"/>
  <c r="V35" i="15"/>
  <c r="G37" i="15"/>
  <c r="I37" i="15"/>
  <c r="K37" i="15"/>
  <c r="O37" i="15"/>
  <c r="O34" i="15" s="1"/>
  <c r="Q37" i="15"/>
  <c r="V37" i="15"/>
  <c r="G39" i="15"/>
  <c r="M39" i="15" s="1"/>
  <c r="I39" i="15"/>
  <c r="K39" i="15"/>
  <c r="O39" i="15"/>
  <c r="Q39" i="15"/>
  <c r="V39" i="15"/>
  <c r="G41" i="15"/>
  <c r="M41" i="15" s="1"/>
  <c r="I41" i="15"/>
  <c r="K41" i="15"/>
  <c r="O41" i="15"/>
  <c r="Q41" i="15"/>
  <c r="V41" i="15"/>
  <c r="G43" i="15"/>
  <c r="M43" i="15" s="1"/>
  <c r="I43" i="15"/>
  <c r="K43" i="15"/>
  <c r="O43" i="15"/>
  <c r="Q43" i="15"/>
  <c r="V43" i="15"/>
  <c r="G47" i="15"/>
  <c r="M47" i="15" s="1"/>
  <c r="I47" i="15"/>
  <c r="K47" i="15"/>
  <c r="O47" i="15"/>
  <c r="Q47" i="15"/>
  <c r="V47" i="15"/>
  <c r="G51" i="15"/>
  <c r="M51" i="15" s="1"/>
  <c r="I51" i="15"/>
  <c r="K51" i="15"/>
  <c r="O51" i="15"/>
  <c r="Q51" i="15"/>
  <c r="V51" i="15"/>
  <c r="G54" i="15"/>
  <c r="M54" i="15" s="1"/>
  <c r="I54" i="15"/>
  <c r="K54" i="15"/>
  <c r="O54" i="15"/>
  <c r="Q54" i="15"/>
  <c r="V54" i="15"/>
  <c r="G56" i="15"/>
  <c r="M56" i="15" s="1"/>
  <c r="I56" i="15"/>
  <c r="K56" i="15"/>
  <c r="O56" i="15"/>
  <c r="Q56" i="15"/>
  <c r="V56" i="15"/>
  <c r="G58" i="15"/>
  <c r="M58" i="15" s="1"/>
  <c r="I58" i="15"/>
  <c r="I50" i="15" s="1"/>
  <c r="K58" i="15"/>
  <c r="O58" i="15"/>
  <c r="Q58" i="15"/>
  <c r="V58" i="15"/>
  <c r="G60" i="15"/>
  <c r="M60" i="15" s="1"/>
  <c r="I60" i="15"/>
  <c r="K60" i="15"/>
  <c r="O60" i="15"/>
  <c r="Q60" i="15"/>
  <c r="V60" i="15"/>
  <c r="G63" i="15"/>
  <c r="I63" i="15"/>
  <c r="K63" i="15"/>
  <c r="M63" i="15"/>
  <c r="O63" i="15"/>
  <c r="Q63" i="15"/>
  <c r="V63" i="15"/>
  <c r="G65" i="15"/>
  <c r="M65" i="15" s="1"/>
  <c r="I65" i="15"/>
  <c r="K65" i="15"/>
  <c r="O65" i="15"/>
  <c r="Q65" i="15"/>
  <c r="V65" i="15"/>
  <c r="G67" i="15"/>
  <c r="M67" i="15" s="1"/>
  <c r="I67" i="15"/>
  <c r="K67" i="15"/>
  <c r="O67" i="15"/>
  <c r="Q67" i="15"/>
  <c r="V67" i="15"/>
  <c r="G69" i="15"/>
  <c r="M69" i="15" s="1"/>
  <c r="I69" i="15"/>
  <c r="K69" i="15"/>
  <c r="O69" i="15"/>
  <c r="Q69" i="15"/>
  <c r="V69" i="15"/>
  <c r="G71" i="15"/>
  <c r="M71" i="15" s="1"/>
  <c r="I71" i="15"/>
  <c r="K71" i="15"/>
  <c r="O71" i="15"/>
  <c r="Q71" i="15"/>
  <c r="V71" i="15"/>
  <c r="G73" i="15"/>
  <c r="M73" i="15" s="1"/>
  <c r="I73" i="15"/>
  <c r="K73" i="15"/>
  <c r="O73" i="15"/>
  <c r="Q73" i="15"/>
  <c r="V73" i="15"/>
  <c r="G74" i="15"/>
  <c r="I74" i="15"/>
  <c r="K74" i="15"/>
  <c r="M74" i="15"/>
  <c r="O74" i="15"/>
  <c r="Q74" i="15"/>
  <c r="V74" i="15"/>
  <c r="G77" i="15"/>
  <c r="M77" i="15" s="1"/>
  <c r="I77" i="15"/>
  <c r="K77" i="15"/>
  <c r="O77" i="15"/>
  <c r="Q77" i="15"/>
  <c r="Q76" i="15" s="1"/>
  <c r="V77" i="15"/>
  <c r="G80" i="15"/>
  <c r="I80" i="15"/>
  <c r="K80" i="15"/>
  <c r="O80" i="15"/>
  <c r="Q80" i="15"/>
  <c r="V80" i="15"/>
  <c r="G82" i="15"/>
  <c r="M82" i="15" s="1"/>
  <c r="I82" i="15"/>
  <c r="K82" i="15"/>
  <c r="O82" i="15"/>
  <c r="Q82" i="15"/>
  <c r="V82" i="15"/>
  <c r="G86" i="15"/>
  <c r="K86" i="15"/>
  <c r="O86" i="15"/>
  <c r="G87" i="15"/>
  <c r="M87" i="15" s="1"/>
  <c r="M86" i="15" s="1"/>
  <c r="I87" i="15"/>
  <c r="I86" i="15" s="1"/>
  <c r="K87" i="15"/>
  <c r="O87" i="15"/>
  <c r="Q87" i="15"/>
  <c r="Q86" i="15" s="1"/>
  <c r="V87" i="15"/>
  <c r="V86" i="15" s="1"/>
  <c r="G93" i="15"/>
  <c r="M93" i="15" s="1"/>
  <c r="I93" i="15"/>
  <c r="K93" i="15"/>
  <c r="O93" i="15"/>
  <c r="Q93" i="15"/>
  <c r="Q92" i="15" s="1"/>
  <c r="V93" i="15"/>
  <c r="G96" i="15"/>
  <c r="M96" i="15" s="1"/>
  <c r="I96" i="15"/>
  <c r="K96" i="15"/>
  <c r="O96" i="15"/>
  <c r="Q96" i="15"/>
  <c r="V96" i="15"/>
  <c r="G98" i="15"/>
  <c r="M98" i="15" s="1"/>
  <c r="I98" i="15"/>
  <c r="K98" i="15"/>
  <c r="O98" i="15"/>
  <c r="Q98" i="15"/>
  <c r="V98" i="15"/>
  <c r="AE101" i="15"/>
  <c r="F47" i="1" s="1"/>
  <c r="BA88" i="14"/>
  <c r="BA85" i="14"/>
  <c r="BA46" i="14"/>
  <c r="BA38" i="14"/>
  <c r="BA24" i="14"/>
  <c r="BA20" i="14"/>
  <c r="G9" i="14"/>
  <c r="M9" i="14" s="1"/>
  <c r="I9" i="14"/>
  <c r="K9" i="14"/>
  <c r="O9" i="14"/>
  <c r="Q9" i="14"/>
  <c r="V9" i="14"/>
  <c r="G12" i="14"/>
  <c r="I12" i="14"/>
  <c r="K12" i="14"/>
  <c r="M12" i="14"/>
  <c r="O12" i="14"/>
  <c r="Q12" i="14"/>
  <c r="V12" i="14"/>
  <c r="G16" i="14"/>
  <c r="M16" i="14" s="1"/>
  <c r="I16" i="14"/>
  <c r="K16" i="14"/>
  <c r="O16" i="14"/>
  <c r="Q16" i="14"/>
  <c r="V16" i="14"/>
  <c r="G19" i="14"/>
  <c r="M19" i="14" s="1"/>
  <c r="I19" i="14"/>
  <c r="K19" i="14"/>
  <c r="O19" i="14"/>
  <c r="Q19" i="14"/>
  <c r="V19" i="14"/>
  <c r="G23" i="14"/>
  <c r="M23" i="14" s="1"/>
  <c r="I23" i="14"/>
  <c r="K23" i="14"/>
  <c r="O23" i="14"/>
  <c r="Q23" i="14"/>
  <c r="V23" i="14"/>
  <c r="G26" i="14"/>
  <c r="M26" i="14" s="1"/>
  <c r="I26" i="14"/>
  <c r="K26" i="14"/>
  <c r="O26" i="14"/>
  <c r="Q26" i="14"/>
  <c r="V26" i="14"/>
  <c r="G29" i="14"/>
  <c r="I29" i="14"/>
  <c r="K29" i="14"/>
  <c r="M29" i="14"/>
  <c r="O29" i="14"/>
  <c r="Q29" i="14"/>
  <c r="V29" i="14"/>
  <c r="G37" i="14"/>
  <c r="I37" i="14"/>
  <c r="K37" i="14"/>
  <c r="M37" i="14"/>
  <c r="O37" i="14"/>
  <c r="Q37" i="14"/>
  <c r="V37" i="14"/>
  <c r="G40" i="14"/>
  <c r="M40" i="14" s="1"/>
  <c r="I40" i="14"/>
  <c r="K40" i="14"/>
  <c r="O40" i="14"/>
  <c r="Q40" i="14"/>
  <c r="V40" i="14"/>
  <c r="G42" i="14"/>
  <c r="M42" i="14" s="1"/>
  <c r="I42" i="14"/>
  <c r="K42" i="14"/>
  <c r="O42" i="14"/>
  <c r="Q42" i="14"/>
  <c r="V42" i="14"/>
  <c r="K44" i="14"/>
  <c r="G45" i="14"/>
  <c r="I45" i="14"/>
  <c r="K45" i="14"/>
  <c r="O45" i="14"/>
  <c r="O44" i="14" s="1"/>
  <c r="Q45" i="14"/>
  <c r="Q44" i="14" s="1"/>
  <c r="V45" i="14"/>
  <c r="V44" i="14" s="1"/>
  <c r="G50" i="14"/>
  <c r="M50" i="14" s="1"/>
  <c r="I50" i="14"/>
  <c r="K50" i="14"/>
  <c r="O50" i="14"/>
  <c r="Q50" i="14"/>
  <c r="V50" i="14"/>
  <c r="G55" i="14"/>
  <c r="M55" i="14" s="1"/>
  <c r="I55" i="14"/>
  <c r="K55" i="14"/>
  <c r="O55" i="14"/>
  <c r="Q55" i="14"/>
  <c r="V55" i="14"/>
  <c r="G59" i="14"/>
  <c r="M59" i="14" s="1"/>
  <c r="I59" i="14"/>
  <c r="K59" i="14"/>
  <c r="O59" i="14"/>
  <c r="Q59" i="14"/>
  <c r="V59" i="14"/>
  <c r="G61" i="14"/>
  <c r="M61" i="14" s="1"/>
  <c r="I61" i="14"/>
  <c r="K61" i="14"/>
  <c r="O61" i="14"/>
  <c r="Q61" i="14"/>
  <c r="V61" i="14"/>
  <c r="G65" i="14"/>
  <c r="I65" i="14"/>
  <c r="K65" i="14"/>
  <c r="M65" i="14"/>
  <c r="O65" i="14"/>
  <c r="Q65" i="14"/>
  <c r="V65" i="14"/>
  <c r="G69" i="14"/>
  <c r="M69" i="14" s="1"/>
  <c r="I69" i="14"/>
  <c r="K69" i="14"/>
  <c r="O69" i="14"/>
  <c r="Q69" i="14"/>
  <c r="V69" i="14"/>
  <c r="G71" i="14"/>
  <c r="M71" i="14" s="1"/>
  <c r="I71" i="14"/>
  <c r="K71" i="14"/>
  <c r="O71" i="14"/>
  <c r="Q71" i="14"/>
  <c r="V71" i="14"/>
  <c r="G74" i="14"/>
  <c r="M74" i="14" s="1"/>
  <c r="I74" i="14"/>
  <c r="K74" i="14"/>
  <c r="O74" i="14"/>
  <c r="Q74" i="14"/>
  <c r="V74" i="14"/>
  <c r="G77" i="14"/>
  <c r="M77" i="14" s="1"/>
  <c r="I77" i="14"/>
  <c r="K77" i="14"/>
  <c r="O77" i="14"/>
  <c r="Q77" i="14"/>
  <c r="V77" i="14"/>
  <c r="G79" i="14"/>
  <c r="I79" i="14"/>
  <c r="K79" i="14"/>
  <c r="M79" i="14"/>
  <c r="O79" i="14"/>
  <c r="Q79" i="14"/>
  <c r="V79" i="14"/>
  <c r="G81" i="14"/>
  <c r="I81" i="14"/>
  <c r="K81" i="14"/>
  <c r="M81" i="14"/>
  <c r="O81" i="14"/>
  <c r="Q81" i="14"/>
  <c r="V81" i="14"/>
  <c r="G84" i="14"/>
  <c r="M84" i="14" s="1"/>
  <c r="I84" i="14"/>
  <c r="K84" i="14"/>
  <c r="O84" i="14"/>
  <c r="Q84" i="14"/>
  <c r="V84" i="14"/>
  <c r="G87" i="14"/>
  <c r="M87" i="14" s="1"/>
  <c r="I87" i="14"/>
  <c r="K87" i="14"/>
  <c r="O87" i="14"/>
  <c r="Q87" i="14"/>
  <c r="V87" i="14"/>
  <c r="G91" i="14"/>
  <c r="M91" i="14" s="1"/>
  <c r="I91" i="14"/>
  <c r="K91" i="14"/>
  <c r="O91" i="14"/>
  <c r="Q91" i="14"/>
  <c r="V91" i="14"/>
  <c r="G94" i="14"/>
  <c r="M94" i="14" s="1"/>
  <c r="I94" i="14"/>
  <c r="K94" i="14"/>
  <c r="O94" i="14"/>
  <c r="Q94" i="14"/>
  <c r="V94" i="14"/>
  <c r="G96" i="14"/>
  <c r="M96" i="14" s="1"/>
  <c r="I96" i="14"/>
  <c r="K96" i="14"/>
  <c r="O96" i="14"/>
  <c r="Q96" i="14"/>
  <c r="V96" i="14"/>
  <c r="G98" i="14"/>
  <c r="I98" i="14"/>
  <c r="K98" i="14"/>
  <c r="M98" i="14"/>
  <c r="O98" i="14"/>
  <c r="Q98" i="14"/>
  <c r="V98" i="14"/>
  <c r="G100" i="14"/>
  <c r="I100" i="14"/>
  <c r="K100" i="14"/>
  <c r="M100" i="14"/>
  <c r="O100" i="14"/>
  <c r="Q100" i="14"/>
  <c r="V100" i="14"/>
  <c r="G102" i="14"/>
  <c r="M102" i="14" s="1"/>
  <c r="I102" i="14"/>
  <c r="K102" i="14"/>
  <c r="O102" i="14"/>
  <c r="Q102" i="14"/>
  <c r="V102" i="14"/>
  <c r="G105" i="14"/>
  <c r="M105" i="14" s="1"/>
  <c r="I105" i="14"/>
  <c r="K105" i="14"/>
  <c r="O105" i="14"/>
  <c r="Q105" i="14"/>
  <c r="V105" i="14"/>
  <c r="G108" i="14"/>
  <c r="M108" i="14" s="1"/>
  <c r="I108" i="14"/>
  <c r="K108" i="14"/>
  <c r="O108" i="14"/>
  <c r="Q108" i="14"/>
  <c r="V108" i="14"/>
  <c r="G111" i="14"/>
  <c r="M111" i="14" s="1"/>
  <c r="I111" i="14"/>
  <c r="K111" i="14"/>
  <c r="O111" i="14"/>
  <c r="Q111" i="14"/>
  <c r="V111" i="14"/>
  <c r="G114" i="14"/>
  <c r="M114" i="14" s="1"/>
  <c r="I114" i="14"/>
  <c r="K114" i="14"/>
  <c r="O114" i="14"/>
  <c r="Q114" i="14"/>
  <c r="V114" i="14"/>
  <c r="G117" i="14"/>
  <c r="I117" i="14"/>
  <c r="K117" i="14"/>
  <c r="M117" i="14"/>
  <c r="O117" i="14"/>
  <c r="Q117" i="14"/>
  <c r="V117" i="14"/>
  <c r="G120" i="14"/>
  <c r="I120" i="14"/>
  <c r="K120" i="14"/>
  <c r="M120" i="14"/>
  <c r="O120" i="14"/>
  <c r="Q120" i="14"/>
  <c r="V120" i="14"/>
  <c r="G123" i="14"/>
  <c r="M123" i="14" s="1"/>
  <c r="I123" i="14"/>
  <c r="K123" i="14"/>
  <c r="O123" i="14"/>
  <c r="Q123" i="14"/>
  <c r="V123" i="14"/>
  <c r="G127" i="14"/>
  <c r="M127" i="14" s="1"/>
  <c r="I127" i="14"/>
  <c r="K127" i="14"/>
  <c r="O127" i="14"/>
  <c r="Q127" i="14"/>
  <c r="V127" i="14"/>
  <c r="G130" i="14"/>
  <c r="M130" i="14" s="1"/>
  <c r="I130" i="14"/>
  <c r="K130" i="14"/>
  <c r="O130" i="14"/>
  <c r="Q130" i="14"/>
  <c r="V130" i="14"/>
  <c r="G133" i="14"/>
  <c r="M133" i="14" s="1"/>
  <c r="I133" i="14"/>
  <c r="K133" i="14"/>
  <c r="O133" i="14"/>
  <c r="Q133" i="14"/>
  <c r="V133" i="14"/>
  <c r="G135" i="14"/>
  <c r="I135" i="14"/>
  <c r="K135" i="14"/>
  <c r="M135" i="14"/>
  <c r="O135" i="14"/>
  <c r="Q135" i="14"/>
  <c r="V135" i="14"/>
  <c r="G137" i="14"/>
  <c r="M137" i="14" s="1"/>
  <c r="I137" i="14"/>
  <c r="K137" i="14"/>
  <c r="O137" i="14"/>
  <c r="Q137" i="14"/>
  <c r="V137" i="14"/>
  <c r="G139" i="14"/>
  <c r="M139" i="14" s="1"/>
  <c r="I139" i="14"/>
  <c r="K139" i="14"/>
  <c r="O139" i="14"/>
  <c r="Q139" i="14"/>
  <c r="V139" i="14"/>
  <c r="G141" i="14"/>
  <c r="M141" i="14" s="1"/>
  <c r="I141" i="14"/>
  <c r="K141" i="14"/>
  <c r="O141" i="14"/>
  <c r="Q141" i="14"/>
  <c r="V141" i="14"/>
  <c r="G143" i="14"/>
  <c r="M143" i="14" s="1"/>
  <c r="I143" i="14"/>
  <c r="K143" i="14"/>
  <c r="O143" i="14"/>
  <c r="Q143" i="14"/>
  <c r="V143" i="14"/>
  <c r="G145" i="14"/>
  <c r="I162" i="1" s="1"/>
  <c r="O145" i="14"/>
  <c r="G146" i="14"/>
  <c r="M146" i="14" s="1"/>
  <c r="M145" i="14" s="1"/>
  <c r="I146" i="14"/>
  <c r="I145" i="14" s="1"/>
  <c r="K146" i="14"/>
  <c r="K145" i="14" s="1"/>
  <c r="O146" i="14"/>
  <c r="Q146" i="14"/>
  <c r="Q145" i="14" s="1"/>
  <c r="V146" i="14"/>
  <c r="V145" i="14" s="1"/>
  <c r="G148" i="14"/>
  <c r="G149" i="14"/>
  <c r="I149" i="14"/>
  <c r="I148" i="14" s="1"/>
  <c r="K149" i="14"/>
  <c r="K148" i="14" s="1"/>
  <c r="M149" i="14"/>
  <c r="M148" i="14" s="1"/>
  <c r="O149" i="14"/>
  <c r="O148" i="14" s="1"/>
  <c r="Q149" i="14"/>
  <c r="Q148" i="14" s="1"/>
  <c r="V149" i="14"/>
  <c r="V148" i="14" s="1"/>
  <c r="AE156" i="14"/>
  <c r="F46" i="1" s="1"/>
  <c r="BA110" i="13"/>
  <c r="BA65" i="13"/>
  <c r="BA57" i="13"/>
  <c r="BA54" i="13"/>
  <c r="BA49" i="13"/>
  <c r="BA46" i="13"/>
  <c r="BA43" i="13"/>
  <c r="BA19" i="13"/>
  <c r="BA13" i="13"/>
  <c r="BA10" i="13"/>
  <c r="G9" i="13"/>
  <c r="M9" i="13" s="1"/>
  <c r="I9" i="13"/>
  <c r="K9" i="13"/>
  <c r="O9" i="13"/>
  <c r="Q9" i="13"/>
  <c r="V9" i="13"/>
  <c r="G12" i="13"/>
  <c r="I12" i="13"/>
  <c r="K12" i="13"/>
  <c r="M12" i="13"/>
  <c r="O12" i="13"/>
  <c r="Q12" i="13"/>
  <c r="V12" i="13"/>
  <c r="G18" i="13"/>
  <c r="M18" i="13" s="1"/>
  <c r="I18" i="13"/>
  <c r="K18" i="13"/>
  <c r="O18" i="13"/>
  <c r="Q18" i="13"/>
  <c r="V18" i="13"/>
  <c r="G23" i="13"/>
  <c r="M23" i="13" s="1"/>
  <c r="I23" i="13"/>
  <c r="K23" i="13"/>
  <c r="O23" i="13"/>
  <c r="Q23" i="13"/>
  <c r="V23" i="13"/>
  <c r="G26" i="13"/>
  <c r="M26" i="13" s="1"/>
  <c r="I26" i="13"/>
  <c r="K26" i="13"/>
  <c r="O26" i="13"/>
  <c r="Q26" i="13"/>
  <c r="V26" i="13"/>
  <c r="G29" i="13"/>
  <c r="M29" i="13" s="1"/>
  <c r="I29" i="13"/>
  <c r="K29" i="13"/>
  <c r="O29" i="13"/>
  <c r="Q29" i="13"/>
  <c r="V29" i="13"/>
  <c r="G33" i="13"/>
  <c r="M33" i="13" s="1"/>
  <c r="I33" i="13"/>
  <c r="K33" i="13"/>
  <c r="O33" i="13"/>
  <c r="Q33" i="13"/>
  <c r="V33" i="13"/>
  <c r="G38" i="13"/>
  <c r="M38" i="13" s="1"/>
  <c r="I38" i="13"/>
  <c r="K38" i="13"/>
  <c r="O38" i="13"/>
  <c r="Q38" i="13"/>
  <c r="V38" i="13"/>
  <c r="G40" i="13"/>
  <c r="I40" i="13"/>
  <c r="K40" i="13"/>
  <c r="M40" i="13"/>
  <c r="O40" i="13"/>
  <c r="Q40" i="13"/>
  <c r="V40" i="13"/>
  <c r="G42" i="13"/>
  <c r="M42" i="13" s="1"/>
  <c r="I42" i="13"/>
  <c r="K42" i="13"/>
  <c r="O42" i="13"/>
  <c r="Q42" i="13"/>
  <c r="V42" i="13"/>
  <c r="G45" i="13"/>
  <c r="M45" i="13" s="1"/>
  <c r="I45" i="13"/>
  <c r="K45" i="13"/>
  <c r="O45" i="13"/>
  <c r="Q45" i="13"/>
  <c r="V45" i="13"/>
  <c r="G48" i="13"/>
  <c r="M48" i="13" s="1"/>
  <c r="I48" i="13"/>
  <c r="K48" i="13"/>
  <c r="O48" i="13"/>
  <c r="Q48" i="13"/>
  <c r="V48" i="13"/>
  <c r="G53" i="13"/>
  <c r="M53" i="13" s="1"/>
  <c r="I53" i="13"/>
  <c r="K53" i="13"/>
  <c r="O53" i="13"/>
  <c r="Q53" i="13"/>
  <c r="V53" i="13"/>
  <c r="G56" i="13"/>
  <c r="I56" i="13"/>
  <c r="K56" i="13"/>
  <c r="M56" i="13"/>
  <c r="O56" i="13"/>
  <c r="Q56" i="13"/>
  <c r="V56" i="13"/>
  <c r="G64" i="13"/>
  <c r="I64" i="13"/>
  <c r="K64" i="13"/>
  <c r="M64" i="13"/>
  <c r="O64" i="13"/>
  <c r="Q64" i="13"/>
  <c r="V64" i="13"/>
  <c r="G67" i="13"/>
  <c r="M67" i="13" s="1"/>
  <c r="I67" i="13"/>
  <c r="K67" i="13"/>
  <c r="O67" i="13"/>
  <c r="Q67" i="13"/>
  <c r="V67" i="13"/>
  <c r="G70" i="13"/>
  <c r="M70" i="13" s="1"/>
  <c r="I70" i="13"/>
  <c r="K70" i="13"/>
  <c r="O70" i="13"/>
  <c r="Q70" i="13"/>
  <c r="V70" i="13"/>
  <c r="G74" i="13"/>
  <c r="M74" i="13" s="1"/>
  <c r="I74" i="13"/>
  <c r="K74" i="13"/>
  <c r="O74" i="13"/>
  <c r="Q74" i="13"/>
  <c r="V74" i="13"/>
  <c r="G77" i="13"/>
  <c r="M77" i="13" s="1"/>
  <c r="I77" i="13"/>
  <c r="K77" i="13"/>
  <c r="O77" i="13"/>
  <c r="Q77" i="13"/>
  <c r="V77" i="13"/>
  <c r="G80" i="13"/>
  <c r="M80" i="13" s="1"/>
  <c r="I80" i="13"/>
  <c r="K80" i="13"/>
  <c r="O80" i="13"/>
  <c r="Q80" i="13"/>
  <c r="V80" i="13"/>
  <c r="G83" i="13"/>
  <c r="I83" i="13"/>
  <c r="K83" i="13"/>
  <c r="M83" i="13"/>
  <c r="O83" i="13"/>
  <c r="Q83" i="13"/>
  <c r="V83" i="13"/>
  <c r="G86" i="13"/>
  <c r="M86" i="13" s="1"/>
  <c r="I86" i="13"/>
  <c r="K86" i="13"/>
  <c r="O86" i="13"/>
  <c r="Q86" i="13"/>
  <c r="V86" i="13"/>
  <c r="G89" i="13"/>
  <c r="M89" i="13" s="1"/>
  <c r="I89" i="13"/>
  <c r="K89" i="13"/>
  <c r="O89" i="13"/>
  <c r="Q89" i="13"/>
  <c r="V89" i="13"/>
  <c r="G91" i="13"/>
  <c r="M91" i="13" s="1"/>
  <c r="I91" i="13"/>
  <c r="K91" i="13"/>
  <c r="O91" i="13"/>
  <c r="Q91" i="13"/>
  <c r="V91" i="13"/>
  <c r="G93" i="13"/>
  <c r="M93" i="13" s="1"/>
  <c r="I93" i="13"/>
  <c r="K93" i="13"/>
  <c r="O93" i="13"/>
  <c r="Q93" i="13"/>
  <c r="V93" i="13"/>
  <c r="K95" i="13"/>
  <c r="V95" i="13"/>
  <c r="G96" i="13"/>
  <c r="M96" i="13" s="1"/>
  <c r="I96" i="13"/>
  <c r="K96" i="13"/>
  <c r="O96" i="13"/>
  <c r="Q96" i="13"/>
  <c r="V96" i="13"/>
  <c r="G99" i="13"/>
  <c r="I99" i="13"/>
  <c r="K99" i="13"/>
  <c r="O99" i="13"/>
  <c r="Q99" i="13"/>
  <c r="V99" i="13"/>
  <c r="Q101" i="13"/>
  <c r="G102" i="13"/>
  <c r="G101" i="13" s="1"/>
  <c r="I102" i="13"/>
  <c r="I101" i="13" s="1"/>
  <c r="K102" i="13"/>
  <c r="K101" i="13" s="1"/>
  <c r="O102" i="13"/>
  <c r="O101" i="13" s="1"/>
  <c r="Q102" i="13"/>
  <c r="V102" i="13"/>
  <c r="V101" i="13" s="1"/>
  <c r="G106" i="13"/>
  <c r="M106" i="13" s="1"/>
  <c r="I106" i="13"/>
  <c r="K106" i="13"/>
  <c r="K105" i="13" s="1"/>
  <c r="O106" i="13"/>
  <c r="O105" i="13" s="1"/>
  <c r="Q106" i="13"/>
  <c r="V106" i="13"/>
  <c r="G109" i="13"/>
  <c r="I109" i="13"/>
  <c r="K109" i="13"/>
  <c r="M109" i="13"/>
  <c r="O109" i="13"/>
  <c r="Q109" i="13"/>
  <c r="Q105" i="13" s="1"/>
  <c r="V109" i="13"/>
  <c r="G112" i="13"/>
  <c r="M112" i="13" s="1"/>
  <c r="I112" i="13"/>
  <c r="K112" i="13"/>
  <c r="O112" i="13"/>
  <c r="Q112" i="13"/>
  <c r="V112" i="13"/>
  <c r="G115" i="13"/>
  <c r="M115" i="13" s="1"/>
  <c r="I115" i="13"/>
  <c r="K115" i="13"/>
  <c r="O115" i="13"/>
  <c r="Q115" i="13"/>
  <c r="V115" i="13"/>
  <c r="G118" i="13"/>
  <c r="M118" i="13" s="1"/>
  <c r="I118" i="13"/>
  <c r="K118" i="13"/>
  <c r="O118" i="13"/>
  <c r="Q118" i="13"/>
  <c r="V118" i="13"/>
  <c r="O122" i="13"/>
  <c r="G123" i="13"/>
  <c r="M123" i="13" s="1"/>
  <c r="I123" i="13"/>
  <c r="K123" i="13"/>
  <c r="O123" i="13"/>
  <c r="Q123" i="13"/>
  <c r="Q122" i="13" s="1"/>
  <c r="V123" i="13"/>
  <c r="G125" i="13"/>
  <c r="M125" i="13" s="1"/>
  <c r="I125" i="13"/>
  <c r="I122" i="13" s="1"/>
  <c r="K125" i="13"/>
  <c r="O125" i="13"/>
  <c r="Q125" i="13"/>
  <c r="V125" i="13"/>
  <c r="G128" i="13"/>
  <c r="M128" i="13" s="1"/>
  <c r="M127" i="13" s="1"/>
  <c r="I128" i="13"/>
  <c r="I127" i="13" s="1"/>
  <c r="K128" i="13"/>
  <c r="O128" i="13"/>
  <c r="Q128" i="13"/>
  <c r="V128" i="13"/>
  <c r="G131" i="13"/>
  <c r="M131" i="13" s="1"/>
  <c r="I131" i="13"/>
  <c r="K131" i="13"/>
  <c r="O131" i="13"/>
  <c r="O127" i="13" s="1"/>
  <c r="Q131" i="13"/>
  <c r="V131" i="13"/>
  <c r="G133" i="13"/>
  <c r="I133" i="13"/>
  <c r="K133" i="13"/>
  <c r="M133" i="13"/>
  <c r="O133" i="13"/>
  <c r="Q133" i="13"/>
  <c r="V133" i="13"/>
  <c r="G136" i="13"/>
  <c r="M136" i="13" s="1"/>
  <c r="I136" i="13"/>
  <c r="K136" i="13"/>
  <c r="O136" i="13"/>
  <c r="Q136" i="13"/>
  <c r="V136" i="13"/>
  <c r="V135" i="13" s="1"/>
  <c r="G138" i="13"/>
  <c r="M138" i="13" s="1"/>
  <c r="I138" i="13"/>
  <c r="K138" i="13"/>
  <c r="O138" i="13"/>
  <c r="Q138" i="13"/>
  <c r="V138" i="13"/>
  <c r="G140" i="13"/>
  <c r="M140" i="13" s="1"/>
  <c r="I140" i="13"/>
  <c r="K140" i="13"/>
  <c r="O140" i="13"/>
  <c r="Q140" i="13"/>
  <c r="V140" i="13"/>
  <c r="G142" i="13"/>
  <c r="M142" i="13" s="1"/>
  <c r="I142" i="13"/>
  <c r="K142" i="13"/>
  <c r="O142" i="13"/>
  <c r="Q142" i="13"/>
  <c r="V142" i="13"/>
  <c r="G144" i="13"/>
  <c r="M144" i="13" s="1"/>
  <c r="I144" i="13"/>
  <c r="K144" i="13"/>
  <c r="O144" i="13"/>
  <c r="Q144" i="13"/>
  <c r="V144" i="13"/>
  <c r="AE149" i="13"/>
  <c r="F43" i="1" s="1"/>
  <c r="G9" i="12"/>
  <c r="M9" i="12" s="1"/>
  <c r="I9" i="12"/>
  <c r="K9" i="12"/>
  <c r="O9" i="12"/>
  <c r="Q9" i="12"/>
  <c r="V9" i="12"/>
  <c r="G10" i="12"/>
  <c r="M10" i="12" s="1"/>
  <c r="I10" i="12"/>
  <c r="K10" i="12"/>
  <c r="O10" i="12"/>
  <c r="Q10" i="12"/>
  <c r="V10" i="12"/>
  <c r="G11" i="12"/>
  <c r="I11" i="12"/>
  <c r="K11" i="12"/>
  <c r="O11" i="12"/>
  <c r="Q11" i="12"/>
  <c r="V11" i="12"/>
  <c r="G12" i="12"/>
  <c r="M12" i="12" s="1"/>
  <c r="I12" i="12"/>
  <c r="K12" i="12"/>
  <c r="O12" i="12"/>
  <c r="Q12" i="12"/>
  <c r="V12" i="12"/>
  <c r="G13" i="12"/>
  <c r="M13" i="12" s="1"/>
  <c r="I13" i="12"/>
  <c r="K13" i="12"/>
  <c r="O13" i="12"/>
  <c r="Q13" i="12"/>
  <c r="V13" i="12"/>
  <c r="G14" i="12"/>
  <c r="I14" i="12"/>
  <c r="K14" i="12"/>
  <c r="M14" i="12"/>
  <c r="O14" i="12"/>
  <c r="Q14" i="12"/>
  <c r="V14" i="12"/>
  <c r="G15" i="12"/>
  <c r="I15" i="12"/>
  <c r="K15" i="12"/>
  <c r="M15" i="12"/>
  <c r="O15" i="12"/>
  <c r="Q15" i="12"/>
  <c r="V15" i="12"/>
  <c r="G17" i="12"/>
  <c r="M17" i="12" s="1"/>
  <c r="I17" i="12"/>
  <c r="K17" i="12"/>
  <c r="O17" i="12"/>
  <c r="Q17" i="12"/>
  <c r="Q16" i="12" s="1"/>
  <c r="V17" i="12"/>
  <c r="V16" i="12" s="1"/>
  <c r="G18" i="12"/>
  <c r="M18" i="12" s="1"/>
  <c r="I18" i="12"/>
  <c r="K18" i="12"/>
  <c r="O18" i="12"/>
  <c r="Q18" i="12"/>
  <c r="V18" i="12"/>
  <c r="G19" i="12"/>
  <c r="M19" i="12" s="1"/>
  <c r="I19" i="12"/>
  <c r="K19" i="12"/>
  <c r="O19" i="12"/>
  <c r="Q19" i="12"/>
  <c r="V19" i="12"/>
  <c r="AE21" i="12"/>
  <c r="F41" i="1" s="1"/>
  <c r="AF21" i="12"/>
  <c r="G41" i="1" s="1"/>
  <c r="AZ135" i="1"/>
  <c r="AZ134" i="1"/>
  <c r="AZ132" i="1"/>
  <c r="AZ131" i="1"/>
  <c r="AZ129" i="1"/>
  <c r="AZ128" i="1"/>
  <c r="AZ126" i="1"/>
  <c r="AZ124" i="1"/>
  <c r="AZ123" i="1"/>
  <c r="AZ122" i="1"/>
  <c r="AZ120" i="1"/>
  <c r="AZ117" i="1"/>
  <c r="AZ115" i="1"/>
  <c r="AZ111" i="1"/>
  <c r="AZ110" i="1"/>
  <c r="AZ108" i="1"/>
  <c r="AZ107" i="1"/>
  <c r="AZ105" i="1"/>
  <c r="AZ104" i="1"/>
  <c r="AZ103" i="1"/>
  <c r="AZ101" i="1"/>
  <c r="AZ100" i="1"/>
  <c r="AZ98" i="1"/>
  <c r="AZ96" i="1"/>
  <c r="AZ95" i="1"/>
  <c r="AZ93" i="1"/>
  <c r="AZ91" i="1"/>
  <c r="AZ90" i="1"/>
  <c r="AZ88" i="1"/>
  <c r="AZ87" i="1"/>
  <c r="AZ85" i="1"/>
  <c r="AZ84" i="1"/>
  <c r="AZ82" i="1"/>
  <c r="AZ80" i="1"/>
  <c r="AZ79" i="1"/>
  <c r="AZ78" i="1"/>
  <c r="AZ77" i="1"/>
  <c r="AZ76" i="1"/>
  <c r="AZ75" i="1"/>
  <c r="AZ72" i="1"/>
  <c r="AZ70" i="1"/>
  <c r="AZ69" i="1"/>
  <c r="AZ67" i="1"/>
  <c r="AZ65" i="1"/>
  <c r="AZ62" i="1"/>
  <c r="AZ60" i="1"/>
  <c r="AZ58" i="1"/>
  <c r="H42" i="1"/>
  <c r="H41" i="1" l="1"/>
  <c r="I41" i="1" s="1"/>
  <c r="I8" i="13"/>
  <c r="G16" i="12"/>
  <c r="I172" i="1" s="1"/>
  <c r="I20" i="1" s="1"/>
  <c r="K122" i="13"/>
  <c r="V105" i="13"/>
  <c r="O95" i="13"/>
  <c r="I104" i="14"/>
  <c r="G44" i="14"/>
  <c r="I158" i="1" s="1"/>
  <c r="V8" i="14"/>
  <c r="K92" i="15"/>
  <c r="I92" i="15"/>
  <c r="Q34" i="15"/>
  <c r="Q28" i="16"/>
  <c r="V8" i="16"/>
  <c r="I75" i="17"/>
  <c r="O48" i="17"/>
  <c r="O8" i="17"/>
  <c r="F39" i="1"/>
  <c r="F44" i="1"/>
  <c r="F48" i="1"/>
  <c r="F52" i="1"/>
  <c r="O75" i="17"/>
  <c r="G8" i="12"/>
  <c r="V8" i="12"/>
  <c r="O135" i="13"/>
  <c r="K127" i="13"/>
  <c r="I95" i="13"/>
  <c r="K8" i="13"/>
  <c r="O104" i="14"/>
  <c r="K54" i="14"/>
  <c r="Q8" i="14"/>
  <c r="AF101" i="15"/>
  <c r="V50" i="15"/>
  <c r="O8" i="15"/>
  <c r="AF60" i="16"/>
  <c r="O48" i="16"/>
  <c r="O28" i="16"/>
  <c r="G8" i="16"/>
  <c r="Q8" i="16"/>
  <c r="V69" i="17"/>
  <c r="Q48" i="17"/>
  <c r="V8" i="18"/>
  <c r="Q8" i="18"/>
  <c r="F40" i="1"/>
  <c r="F45" i="1"/>
  <c r="F49" i="1"/>
  <c r="F53" i="1"/>
  <c r="G95" i="13"/>
  <c r="V104" i="14"/>
  <c r="G54" i="14"/>
  <c r="I159" i="1" s="1"/>
  <c r="K8" i="14"/>
  <c r="O50" i="15"/>
  <c r="V8" i="15"/>
  <c r="I28" i="16"/>
  <c r="K8" i="16"/>
  <c r="G48" i="17"/>
  <c r="V48" i="17"/>
  <c r="Q8" i="17"/>
  <c r="G40" i="1"/>
  <c r="Q135" i="13"/>
  <c r="O8" i="13"/>
  <c r="Q104" i="14"/>
  <c r="I8" i="14"/>
  <c r="V76" i="15"/>
  <c r="K50" i="15"/>
  <c r="V34" i="15"/>
  <c r="I34" i="15"/>
  <c r="Q8" i="15"/>
  <c r="G48" i="16"/>
  <c r="I169" i="1" s="1"/>
  <c r="G28" i="16"/>
  <c r="I168" i="1" s="1"/>
  <c r="I8" i="16"/>
  <c r="V75" i="17"/>
  <c r="M69" i="17"/>
  <c r="I48" i="17"/>
  <c r="K8" i="18"/>
  <c r="Q8" i="12"/>
  <c r="O8" i="14"/>
  <c r="K8" i="12"/>
  <c r="K16" i="12"/>
  <c r="I8" i="12"/>
  <c r="G127" i="13"/>
  <c r="V122" i="13"/>
  <c r="G122" i="13"/>
  <c r="Q95" i="13"/>
  <c r="V54" i="14"/>
  <c r="M45" i="14"/>
  <c r="V92" i="15"/>
  <c r="Q75" i="17"/>
  <c r="K69" i="17"/>
  <c r="K8" i="17"/>
  <c r="I8" i="18"/>
  <c r="Q54" i="14"/>
  <c r="V8" i="17"/>
  <c r="O16" i="12"/>
  <c r="I16" i="12"/>
  <c r="M11" i="12"/>
  <c r="K135" i="13"/>
  <c r="V127" i="13"/>
  <c r="I105" i="13"/>
  <c r="V8" i="13"/>
  <c r="I54" i="14"/>
  <c r="O76" i="15"/>
  <c r="Q50" i="15"/>
  <c r="G34" i="15"/>
  <c r="I156" i="1" s="1"/>
  <c r="K8" i="15"/>
  <c r="Q48" i="16"/>
  <c r="O8" i="16"/>
  <c r="I8" i="17"/>
  <c r="M122" i="13"/>
  <c r="K28" i="16"/>
  <c r="M16" i="12"/>
  <c r="O8" i="12"/>
  <c r="I135" i="13"/>
  <c r="Q127" i="13"/>
  <c r="Q8" i="13"/>
  <c r="K104" i="14"/>
  <c r="O54" i="14"/>
  <c r="I44" i="14"/>
  <c r="O92" i="15"/>
  <c r="K76" i="15"/>
  <c r="I76" i="15"/>
  <c r="K34" i="15"/>
  <c r="I8" i="15"/>
  <c r="V48" i="16"/>
  <c r="V28" i="16"/>
  <c r="AF106" i="17"/>
  <c r="K75" i="17"/>
  <c r="K48" i="17"/>
  <c r="O8" i="18"/>
  <c r="M15" i="18"/>
  <c r="M8" i="18" s="1"/>
  <c r="AF24" i="18"/>
  <c r="M8" i="17"/>
  <c r="M75" i="17"/>
  <c r="G99" i="17"/>
  <c r="I165" i="1" s="1"/>
  <c r="G75" i="17"/>
  <c r="G8" i="17"/>
  <c r="G106" i="17" s="1"/>
  <c r="M54" i="17"/>
  <c r="M48" i="17" s="1"/>
  <c r="M51" i="16"/>
  <c r="M48" i="16" s="1"/>
  <c r="M29" i="16"/>
  <c r="M28" i="16" s="1"/>
  <c r="M14" i="16"/>
  <c r="M8" i="16" s="1"/>
  <c r="M8" i="15"/>
  <c r="M92" i="15"/>
  <c r="M50" i="15"/>
  <c r="G92" i="15"/>
  <c r="G8" i="15"/>
  <c r="M80" i="15"/>
  <c r="M76" i="15" s="1"/>
  <c r="G50" i="15"/>
  <c r="I157" i="1" s="1"/>
  <c r="M37" i="15"/>
  <c r="M34" i="15" s="1"/>
  <c r="G76" i="15"/>
  <c r="I163" i="1" s="1"/>
  <c r="M104" i="14"/>
  <c r="M54" i="14"/>
  <c r="M44" i="14"/>
  <c r="M8" i="14"/>
  <c r="AF156" i="14"/>
  <c r="G8" i="14"/>
  <c r="G104" i="14"/>
  <c r="I161" i="1" s="1"/>
  <c r="M8" i="13"/>
  <c r="M135" i="13"/>
  <c r="M105" i="13"/>
  <c r="G105" i="13"/>
  <c r="I164" i="1" s="1"/>
  <c r="M102" i="13"/>
  <c r="M101" i="13" s="1"/>
  <c r="G135" i="13"/>
  <c r="I170" i="1" s="1"/>
  <c r="G8" i="13"/>
  <c r="AF149" i="13"/>
  <c r="G39" i="1" s="1"/>
  <c r="G55" i="1" s="1"/>
  <c r="G25" i="1" s="1"/>
  <c r="A25" i="1" s="1"/>
  <c r="M99" i="13"/>
  <c r="M95" i="13" s="1"/>
  <c r="M8" i="12"/>
  <c r="J28" i="1"/>
  <c r="J26" i="1"/>
  <c r="G38" i="1"/>
  <c r="F38" i="1"/>
  <c r="J23" i="1"/>
  <c r="J24" i="1"/>
  <c r="J25" i="1"/>
  <c r="J27" i="1"/>
  <c r="E24" i="1"/>
  <c r="E26" i="1"/>
  <c r="G26" i="1" l="1"/>
  <c r="A26" i="1"/>
  <c r="G51" i="1"/>
  <c r="H51" i="1" s="1"/>
  <c r="I51" i="1" s="1"/>
  <c r="G52" i="1"/>
  <c r="G21" i="12"/>
  <c r="I171" i="1"/>
  <c r="I19" i="1" s="1"/>
  <c r="H40" i="1"/>
  <c r="I40" i="1" s="1"/>
  <c r="H52" i="1"/>
  <c r="I52" i="1" s="1"/>
  <c r="G60" i="16"/>
  <c r="I166" i="1"/>
  <c r="I17" i="1" s="1"/>
  <c r="G50" i="1"/>
  <c r="H50" i="1" s="1"/>
  <c r="I50" i="1" s="1"/>
  <c r="G49" i="1"/>
  <c r="I155" i="1"/>
  <c r="G149" i="13"/>
  <c r="G156" i="14"/>
  <c r="I167" i="1"/>
  <c r="I18" i="1" s="1"/>
  <c r="F55" i="1"/>
  <c r="H39" i="1"/>
  <c r="G46" i="1"/>
  <c r="H46" i="1" s="1"/>
  <c r="I46" i="1" s="1"/>
  <c r="G45" i="1"/>
  <c r="H45" i="1" s="1"/>
  <c r="I45" i="1" s="1"/>
  <c r="G54" i="1"/>
  <c r="H54" i="1" s="1"/>
  <c r="I54" i="1" s="1"/>
  <c r="G53" i="1"/>
  <c r="I160" i="1"/>
  <c r="H49" i="1"/>
  <c r="I49" i="1" s="1"/>
  <c r="G43" i="1"/>
  <c r="H43" i="1" s="1"/>
  <c r="I43" i="1" s="1"/>
  <c r="G44" i="1"/>
  <c r="H44" i="1" s="1"/>
  <c r="I44" i="1" s="1"/>
  <c r="G101" i="15"/>
  <c r="H53" i="1"/>
  <c r="I53" i="1" s="1"/>
  <c r="G47" i="1"/>
  <c r="H47" i="1" s="1"/>
  <c r="I47" i="1" s="1"/>
  <c r="G48" i="1"/>
  <c r="H48" i="1" s="1"/>
  <c r="I48" i="1" s="1"/>
  <c r="I16" i="1" l="1"/>
  <c r="I21" i="1" s="1"/>
  <c r="I173" i="1"/>
  <c r="I39" i="1"/>
  <c r="I55" i="1" s="1"/>
  <c r="H55" i="1"/>
  <c r="G28" i="1"/>
  <c r="G23" i="1"/>
  <c r="A23" i="1" s="1"/>
  <c r="G24" i="1" s="1"/>
  <c r="A27" i="1" s="1"/>
  <c r="A24" i="1" l="1"/>
  <c r="J52" i="1"/>
  <c r="J45" i="1"/>
  <c r="J39" i="1"/>
  <c r="J55" i="1" s="1"/>
  <c r="J44" i="1"/>
  <c r="J50" i="1"/>
  <c r="J48" i="1"/>
  <c r="J51" i="1"/>
  <c r="J40" i="1"/>
  <c r="J47" i="1"/>
  <c r="J43" i="1"/>
  <c r="J54" i="1"/>
  <c r="J46" i="1"/>
  <c r="J49" i="1"/>
  <c r="J41" i="1"/>
  <c r="J53" i="1"/>
  <c r="J172" i="1"/>
  <c r="J162" i="1"/>
  <c r="J163" i="1"/>
  <c r="J168" i="1"/>
  <c r="J165" i="1"/>
  <c r="J164" i="1"/>
  <c r="J166" i="1"/>
  <c r="J167" i="1"/>
  <c r="J158" i="1"/>
  <c r="J169" i="1"/>
  <c r="J171" i="1"/>
  <c r="J161" i="1"/>
  <c r="J160" i="1"/>
  <c r="J155" i="1"/>
  <c r="J159" i="1"/>
  <c r="J156" i="1"/>
  <c r="J170" i="1"/>
  <c r="J157" i="1"/>
  <c r="A29" i="1"/>
  <c r="G29" i="1"/>
  <c r="G27" i="1" s="1"/>
  <c r="J1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CEF1B895-153E-4564-8429-6A1B709720D2}">
      <text>
        <r>
          <rPr>
            <sz val="9"/>
            <color indexed="81"/>
            <rFont val="Tahoma"/>
            <family val="2"/>
            <charset val="238"/>
          </rPr>
          <t>Jedná se o informaci, zda se jedná o položku, která je do rozpočtu zadána z cenové soustavy RTS, nebo vlastní.</t>
        </r>
      </text>
    </comment>
    <comment ref="T6" authorId="0" shapeId="0" xr:uid="{AE2784C0-01F4-45A9-ACE6-CC56F0E8719B}">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09E37729-BBD4-4100-BC41-1A73540838EA}">
      <text>
        <r>
          <rPr>
            <sz val="9"/>
            <color indexed="81"/>
            <rFont val="Tahoma"/>
            <family val="2"/>
            <charset val="238"/>
          </rPr>
          <t>Jedná se o informaci, zda se jedná o položku, která je do rozpočtu zadána z cenové soustavy RTS, nebo vlastní.</t>
        </r>
      </text>
    </comment>
    <comment ref="T6" authorId="0" shapeId="0" xr:uid="{623D8073-CAE1-4E13-944F-99741D17ED46}">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9B6ECA7B-2F0D-4E27-BDB5-43272E836DA1}">
      <text>
        <r>
          <rPr>
            <sz val="9"/>
            <color indexed="81"/>
            <rFont val="Tahoma"/>
            <family val="2"/>
            <charset val="238"/>
          </rPr>
          <t>Jedná se o informaci, zda se jedná o položku, která je do rozpočtu zadána z cenové soustavy RTS, nebo vlastní.</t>
        </r>
      </text>
    </comment>
    <comment ref="T6" authorId="0" shapeId="0" xr:uid="{7E145DAF-F0F0-4B3F-A45D-E66A126EC79C}">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5DB1E94D-BEEC-4CA0-A26A-14AF84CA2937}">
      <text>
        <r>
          <rPr>
            <sz val="9"/>
            <color indexed="81"/>
            <rFont val="Tahoma"/>
            <family val="2"/>
            <charset val="238"/>
          </rPr>
          <t>Jedná se o informaci, zda se jedná o položku, která je do rozpočtu zadána z cenové soustavy RTS, nebo vlastní.</t>
        </r>
      </text>
    </comment>
    <comment ref="T6" authorId="0" shapeId="0" xr:uid="{0DE13E39-6EC1-4C17-9CF7-F39A284BC37B}">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A77F40BC-727C-4A23-BD13-304B00A843E8}">
      <text>
        <r>
          <rPr>
            <sz val="9"/>
            <color indexed="81"/>
            <rFont val="Tahoma"/>
            <family val="2"/>
            <charset val="238"/>
          </rPr>
          <t>Jedná se o informaci, zda se jedná o položku, která je do rozpočtu zadána z cenové soustavy RTS, nebo vlastní.</t>
        </r>
      </text>
    </comment>
    <comment ref="T6" authorId="0" shapeId="0" xr:uid="{AB3A11E6-503B-4AD1-9C57-B1046D4F566E}">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FBC04AF9-764C-4E9C-A2CE-A7882B7AFB47}">
      <text>
        <r>
          <rPr>
            <sz val="9"/>
            <color indexed="81"/>
            <rFont val="Tahoma"/>
            <family val="2"/>
            <charset val="238"/>
          </rPr>
          <t>Jedná se o informaci, zda se jedná o položku, která je do rozpočtu zadána z cenové soustavy RTS, nebo vlastní.</t>
        </r>
      </text>
    </comment>
    <comment ref="T6" authorId="0" shapeId="0" xr:uid="{06219DA2-A01C-444C-B0EE-7B0B2DDECD8D}">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S6" authorId="0" shapeId="0" xr:uid="{69400897-33BE-4B41-9550-36414F51E568}">
      <text>
        <r>
          <rPr>
            <sz val="9"/>
            <color indexed="81"/>
            <rFont val="Tahoma"/>
            <family val="2"/>
            <charset val="238"/>
          </rPr>
          <t>Jedná se o informaci, zda se jedná o položku, která je do rozpočtu zadána z cenové soustavy RTS, nebo vlastní.</t>
        </r>
      </text>
    </comment>
    <comment ref="T6" authorId="0" shapeId="0" xr:uid="{7BF0FD9D-3611-4DFA-A143-609EE2DFEE22}">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<sst xmlns="http://schemas.openxmlformats.org/spreadsheetml/2006/main" count="2856" uniqueCount="846">
  <si>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</si>
  <si>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</si>
  <si>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</si>
  <si>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</si>
  <si>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</si>
  <si>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</si>
  <si>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</si>
  <si>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</si>
  <si>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</si>
  <si>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</si>
  <si>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</si>
  <si>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</si>
  <si>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</si>
  <si>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</si>
  <si>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</si>
  <si>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</si>
  <si>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</si>
  <si>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</si>
  <si>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</si>
  <si>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</si>
  <si>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</si>
  <si>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</si>
  <si>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</si>
  <si>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</si>
  <si>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</si>
  <si>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</si>
  <si>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</si>
  <si>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</si>
  <si>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</si>
  <si>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</si>
  <si>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</si>
  <si>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</si>
  <si>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</si>
  <si>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</si>
  <si>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</si>
  <si>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</si>
  <si>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</si>
  <si>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</si>
  <si>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</si>
  <si>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</si>
  <si>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</si>
  <si>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</si>
  <si>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</si>
  <si>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017</t>
  </si>
  <si>
    <t>Nemocnice Tábor a.s. - Výstavba nových parkovacích stání v areálu</t>
  </si>
  <si>
    <t>Nemocnice Tábor, a.s.</t>
  </si>
  <si>
    <t>Kpt. Jaroše 2000/10</t>
  </si>
  <si>
    <t>Tábor</t>
  </si>
  <si>
    <t>39003</t>
  </si>
  <si>
    <t>26095203</t>
  </si>
  <si>
    <t>Skupinove_DPH</t>
  </si>
  <si>
    <t>PŠV stavby s.r.o.</t>
  </si>
  <si>
    <t>24</t>
  </si>
  <si>
    <t>Turovec</t>
  </si>
  <si>
    <t>39121</t>
  </si>
  <si>
    <t>07608659</t>
  </si>
  <si>
    <t>CZ07608659</t>
  </si>
  <si>
    <t>Stavba</t>
  </si>
  <si>
    <t>Ostatní a vedlejší náklady</t>
  </si>
  <si>
    <t>007</t>
  </si>
  <si>
    <t>Vedlejší a ostatní náklady</t>
  </si>
  <si>
    <t>Stavební objekt</t>
  </si>
  <si>
    <t>001</t>
  </si>
  <si>
    <t>SO 01 - Příprava území</t>
  </si>
  <si>
    <t>002</t>
  </si>
  <si>
    <t>SO 02 - Zpevněné plochy</t>
  </si>
  <si>
    <t>003</t>
  </si>
  <si>
    <t>SO 03 - Ochranná zídka a oplocení</t>
  </si>
  <si>
    <t>004</t>
  </si>
  <si>
    <t xml:space="preserve">SO 04 - Venkovní osvětlení </t>
  </si>
  <si>
    <t>005</t>
  </si>
  <si>
    <t>SO 05 - Odvodnění</t>
  </si>
  <si>
    <t>006</t>
  </si>
  <si>
    <t>SO 06 - Ochrana stávajících sítí</t>
  </si>
  <si>
    <t>Celkem za stavbu</t>
  </si>
  <si>
    <t>CZK</t>
  </si>
  <si>
    <t>#POPS</t>
  </si>
  <si>
    <t>Popis stavby: 017 - Nemocnice Tábor a.s. - Výstavba nových parkovacích stání v areálu</t>
  </si>
  <si>
    <t>Rozpočet je zpracovaný v souladu se zákonem 89/2012 Sb. § 2622 odst. 1 s výhradou</t>
  </si>
  <si>
    <t>Cenová hladina  2022/I   RTS</t>
  </si>
  <si>
    <t>Projektová dokumentace - DSP</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</si>
  <si>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</si>
  <si>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</si>
  <si>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</si>
  <si>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</si>
  <si>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</si>
  <si>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</si>
  <si>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</si>
  <si>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</si>
  <si>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</si>
  <si>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</si>
  <si>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</si>
  <si>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</si>
  <si>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</si>
  <si>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</si>
  <si>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</si>
  <si>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</si>
  <si>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</si>
  <si>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</si>
  <si>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</si>
  <si>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</si>
  <si>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</si>
  <si>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</si>
  <si>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</si>
  <si>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</si>
  <si>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</si>
  <si>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</si>
  <si>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</si>
  <si>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</si>
  <si>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</si>
  <si>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</si>
  <si>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</si>
  <si>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</si>
  <si>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</si>
  <si>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</si>
  <si>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</si>
  <si>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</si>
  <si>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</si>
  <si>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</si>
  <si>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</si>
  <si>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</si>
  <si>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</si>
  <si>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</si>
  <si>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</si>
  <si>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</si>
  <si>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#POPO</t>
  </si>
  <si>
    <t>Popis objektu: 001 - SO 01 - Příprava území</t>
  </si>
  <si>
    <t>#POPR</t>
  </si>
  <si>
    <t>Popis rozpočtu: 001 - SO 01 - Příprava území</t>
  </si>
  <si>
    <t>Popis objektu: 002 - SO 02 - Zpevněné plochy</t>
  </si>
  <si>
    <t>Popis rozpočtu: 002 - SO 02 - Zpevněné plochy</t>
  </si>
  <si>
    <t>Popis objektu: 003 - SO 03 - Ochranná zídka a oplocení</t>
  </si>
  <si>
    <t>Popis rozpočtu: 003 - SO 03 - Ochranná zídka a oplocení</t>
  </si>
  <si>
    <t xml:space="preserve">Popis objektu: 004 - SO 04 - Venkovní osvětlení </t>
  </si>
  <si>
    <t xml:space="preserve">Popis rozpočtu: 004 - SO 04 - Venkovní osvětlení </t>
  </si>
  <si>
    <t>Popis objektu: 005 - SO 05 - Odvodnění</t>
  </si>
  <si>
    <t>Popis rozpočtu: 005 - SO 05 - Odvodnění</t>
  </si>
  <si>
    <t>Popis objektu: 006 - SO 06 - Ochrana stávajících sítí</t>
  </si>
  <si>
    <t>Popis rozpočtu: 006 - SO 06 - Ochrana stávajících sítí</t>
  </si>
  <si>
    <t>Popis objektu: 007 - Vedlejší a ostatní náklady</t>
  </si>
  <si>
    <t>Popis rozpočtu: 007 - Vedlejší a ostatní náklady</t>
  </si>
  <si>
    <t>Rekapitulace dílů</t>
  </si>
  <si>
    <t>Typ dílu</t>
  </si>
  <si>
    <t>1</t>
  </si>
  <si>
    <t>Zemní práce</t>
  </si>
  <si>
    <t>2</t>
  </si>
  <si>
    <t>Základy a zvláštní zakládání</t>
  </si>
  <si>
    <t>3</t>
  </si>
  <si>
    <t>Svislé a kompletní konstrukce</t>
  </si>
  <si>
    <t>4</t>
  </si>
  <si>
    <t>Vodorovné konstrukce</t>
  </si>
  <si>
    <t>5</t>
  </si>
  <si>
    <t>Komunikace</t>
  </si>
  <si>
    <t>8</t>
  </si>
  <si>
    <t>Trubní vedení</t>
  </si>
  <si>
    <t>91</t>
  </si>
  <si>
    <t>Doplňující práce na komunikaci</t>
  </si>
  <si>
    <t>92</t>
  </si>
  <si>
    <t>Doplňující práce železniční</t>
  </si>
  <si>
    <t>95</t>
  </si>
  <si>
    <t>Dokončovací konstrukce na pozemních stavbách</t>
  </si>
  <si>
    <t>96</t>
  </si>
  <si>
    <t>Bourání konstrukcí</t>
  </si>
  <si>
    <t>99</t>
  </si>
  <si>
    <t>Staveništní přesun hmot</t>
  </si>
  <si>
    <t>767</t>
  </si>
  <si>
    <t>Konstrukce zámečnické</t>
  </si>
  <si>
    <t>M21</t>
  </si>
  <si>
    <t>Elektromontáže</t>
  </si>
  <si>
    <t>M46</t>
  </si>
  <si>
    <t>Zemní práce při montážích</t>
  </si>
  <si>
    <t>M65</t>
  </si>
  <si>
    <t>Elektroinstalace a veřejné osvětlení</t>
  </si>
  <si>
    <t>D96</t>
  </si>
  <si>
    <t>Přesuny suti a vybouraných hmot</t>
  </si>
  <si>
    <t>PSU</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</si>
  <si>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</si>
  <si>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</si>
  <si>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</si>
  <si>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</si>
  <si>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</si>
  <si>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</si>
  <si>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</si>
  <si>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</si>
  <si>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</si>
  <si>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</si>
  <si>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</si>
  <si>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</si>
  <si>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</si>
  <si>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</si>
  <si>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</si>
  <si>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</si>
  <si>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</si>
  <si>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</si>
  <si>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</si>
  <si>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</si>
  <si>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</si>
  <si>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</si>
  <si>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</si>
  <si>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</si>
  <si>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</si>
  <si>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</si>
  <si>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</si>
  <si>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</si>
  <si>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</si>
  <si>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</si>
  <si>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</si>
  <si>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005111020R</t>
  </si>
  <si>
    <t>Vytyčení stavby</t>
  </si>
  <si>
    <t>Soubor</t>
  </si>
  <si>
    <t>RTS 22/ I</t>
  </si>
  <si>
    <t>Indiv</t>
  </si>
  <si>
    <t>VRN</t>
  </si>
  <si>
    <t>POL99_2</t>
  </si>
  <si>
    <t>005111021R</t>
  </si>
  <si>
    <t>Vytyčení inženýrských sítí</t>
  </si>
  <si>
    <t>005121015R</t>
  </si>
  <si>
    <t>Vybudování zařízení staveniště pro JKSO 822</t>
  </si>
  <si>
    <t>005121025R</t>
  </si>
  <si>
    <t>Provoz zařízení staveniště pro JKSO 822</t>
  </si>
  <si>
    <t>005121035R</t>
  </si>
  <si>
    <t>Odstranění zařízení staveniště pro JKSO 822</t>
  </si>
  <si>
    <t>005124010R</t>
  </si>
  <si>
    <t>Koordinační činnost</t>
  </si>
  <si>
    <t>00523  R</t>
  </si>
  <si>
    <t>005211030R</t>
  </si>
  <si>
    <t xml:space="preserve">Dočasná dopravní opatření </t>
  </si>
  <si>
    <t>005241010R</t>
  </si>
  <si>
    <t>005241020R</t>
  </si>
  <si>
    <t xml:space="preserve">Geodetické zaměření skutečného provedení  </t>
  </si>
  <si>
    <t>SUM</t>
  </si>
  <si>
    <t>END</t>
  </si>
  <si>
    <t>Položkový soupis prací a dodávek</t>
  </si>
  <si>
    <t>kus</t>
  </si>
  <si>
    <t>800-1</t>
  </si>
  <si>
    <t>Práce</t>
  </si>
  <si>
    <t>POL1_</t>
  </si>
  <si>
    <t>s odřezáním kmene a odvětvením, včetně případného odklizení kmene a větví na oddělené hromady na vzdálenost do 50 m nebo s naložením na dopravní prostředek,</t>
  </si>
  <si>
    <t>SPI</t>
  </si>
  <si>
    <t>VV</t>
  </si>
  <si>
    <t>112101123R00</t>
  </si>
  <si>
    <t>Kácení stromů jehličnatých bez odkornění_x000D_
 o průměru přes 500 do 700 mm</t>
  </si>
  <si>
    <t>borovice : 1</t>
  </si>
  <si>
    <t>jedle : 1</t>
  </si>
  <si>
    <t>modřín : 1</t>
  </si>
  <si>
    <t>112201102R00</t>
  </si>
  <si>
    <t>Odstranění pařezů pod úrovní terénu vykopáním_x000D_
 o průměru přes 300 do 500 mm</t>
  </si>
  <si>
    <t>s jejich vykopáním nebo vytrháním, s přesekáním kořenů a s případným nutným přemístěním pařezů na hromady do vzdálenosti do 50 m nebo s naložením na dopravní prostředek,</t>
  </si>
  <si>
    <t xml:space="preserve">výkres č. D.01 : </t>
  </si>
  <si>
    <t>dle pol.č. 11210-1102 : 1</t>
  </si>
  <si>
    <t>113106121R00</t>
  </si>
  <si>
    <t>Rozebrání komunikací pro pěší s jakýmkoliv ložem a výplní spár_x000D_
 z betonových nebo kameninových dlaždic nebo tvarovek</t>
  </si>
  <si>
    <t>m2</t>
  </si>
  <si>
    <t>822-1</t>
  </si>
  <si>
    <t>s přemístěním hmot na skládku na vzdálenost do 3 m nebo s naložením na dopravní prostředek</t>
  </si>
  <si>
    <t>výkres č. D.01  vegetační dlažba : 495</t>
  </si>
  <si>
    <t>113106231R00</t>
  </si>
  <si>
    <t>Rozebrání vozovek a ploch s jakoukoliv výplní spár _x000D_
 v jakékoliv ploše, ze zámkové dlažky, kladených do lože z kameniva</t>
  </si>
  <si>
    <t>výkres č. D.01 : 150</t>
  </si>
  <si>
    <t>113106241R00</t>
  </si>
  <si>
    <t>Rozebrání vozovek a ploch s jakoukoliv výplní spár _x000D_
 v jakékoliv ploše, ze silničních panelů jakýchkoliv rozměrů, kladených do jakéhokoliv lože a se spárami zalitými živicí nebo cementovou maltou</t>
  </si>
  <si>
    <t>výkres č. D.01 : 155</t>
  </si>
  <si>
    <t>výkres č. D.01  pro zpětnou montáž : 20</t>
  </si>
  <si>
    <t>113107415R00</t>
  </si>
  <si>
    <t>Odstranění podkladů nebo krytů z kameniva těženého, v ploše jednotlivě nad 50 m2, tloušťka vrstvy 150 mm</t>
  </si>
  <si>
    <t>výkres č. D.01  betonové plocha monolitické : 375</t>
  </si>
  <si>
    <t>výkres č. D.01 pod silničními panely : 155</t>
  </si>
  <si>
    <t>výkres č. D.01  pod zámkovou dlažbou : 150</t>
  </si>
  <si>
    <t>výkres č. D.01 pod vegetační dlažbou : 495</t>
  </si>
  <si>
    <t>113107620R00</t>
  </si>
  <si>
    <t>Odstranění podkladů nebo krytů z kameniva hrubého drceného, v ploše jednotlivě nad 50 m2, tloušťka vrstvy 200 mm</t>
  </si>
  <si>
    <t>výkres č. D.01   pod asfaltovými plochami : 65</t>
  </si>
  <si>
    <t>113109425R00</t>
  </si>
  <si>
    <t>Odstranění podkladů nebo krytů z betonu prostého, v ploše jednotlivě nad 50 m2, tloušťka vrstvy 250 mm</t>
  </si>
  <si>
    <t>výkres č. D.01  tl. 250 mm : 0,25*375</t>
  </si>
  <si>
    <t>113151150R00</t>
  </si>
  <si>
    <t>Odstranění podkladu, krytu frézováním povrch živičný, plochy do 500 m2 na jednom objektu nebo při provádění pruhu šířky do  750 mm, tloušťky 150 mm</t>
  </si>
  <si>
    <t>s naložením na dopravní prostředek, očištění povrchu od frézované plochy, opotřebování frézovacích nástrojů (nožů, upínacích kroužků, držáků) nutné ruční odstranění (vybourání) živičného krytu kolem překážek,</t>
  </si>
  <si>
    <t>výkres č. D.01 : 65</t>
  </si>
  <si>
    <t>113201111R00</t>
  </si>
  <si>
    <t>Vytrhání obrub chodníkových ležatých</t>
  </si>
  <si>
    <t>m</t>
  </si>
  <si>
    <t>s vybouráním lože, s přemístěním hmot na skládku na vzdálenost do 3 m nebo naložením na dopravní prostředek</t>
  </si>
  <si>
    <t>výkres č. D.01 : 155+365</t>
  </si>
  <si>
    <t>120901121R00</t>
  </si>
  <si>
    <t>Bourání konstrukcí v odkopávkách a prokopávkách z betonu, prostého, pneumatickým kladivem</t>
  </si>
  <si>
    <t>m3</t>
  </si>
  <si>
    <t>korytech vodotečí, melioračních kanálech s přemístěním suti na hromady na vzdálenost do 20 m nebo s naložením na dopravní prostředek,</t>
  </si>
  <si>
    <t>výkres č. D.01 podezdívka oplocení : 0,25*0,8*125</t>
  </si>
  <si>
    <t>uliční vpustě : (0,2*0,8*1,5+0,2*1,2*1,5+0,3*1*1)*2</t>
  </si>
  <si>
    <t>betonové lože obrubníků chodníkových : 0,2*0,2*(155+365)</t>
  </si>
  <si>
    <t>121101103R00</t>
  </si>
  <si>
    <t>Sejmutí ornice s přemístěním na vzdálenost přes 100 do 250 m</t>
  </si>
  <si>
    <t>nebo lesní půdy, s vodorovným přemístěním na hromady v místě upotřebení nebo na dočasné či trvalé skládky se složením</t>
  </si>
  <si>
    <t>výkres č. D.01 : 2290*0,2</t>
  </si>
  <si>
    <t>122202202R00</t>
  </si>
  <si>
    <t>Odkopávky a prokopávky pro silnice v hornině 3 přes 100 do 1 000 m3</t>
  </si>
  <si>
    <t>s přemístěním výkopku v příčných profilech na vzdálenost do 15 m nebo s naložením na dopravní prostředek.</t>
  </si>
  <si>
    <t>výkres č. D.01  pod asfaltovými plochami : 0,35*65*1,1</t>
  </si>
  <si>
    <t>výkres č. D.01  pod betonovými  plochami  monolitickými : 0,25*375*1,1</t>
  </si>
  <si>
    <t>výkres č. D.01 pod silničními panely : 0,3*155*1,1</t>
  </si>
  <si>
    <t>výkres č. D.01 pod zámkovou dlažbou : 0,44*150*1,1</t>
  </si>
  <si>
    <t>výkres č. D.01 pod vegetační dlažbou : 0,42*495*1,1</t>
  </si>
  <si>
    <t>výkres č. D.01  pro nové parkovací plochy : 0,3*2290</t>
  </si>
  <si>
    <t>122202209R00</t>
  </si>
  <si>
    <t>Odkopávky a prokopávky pro silnice v hornině 3 příplatek za lepivost horniny</t>
  </si>
  <si>
    <t>dle pol.č.1220-2202 : 1167,59</t>
  </si>
  <si>
    <t>162301101R00</t>
  </si>
  <si>
    <t>Vodorovné přemístění výkopku z horniny 1 až 4, na vzdálenost přes 50  do 500 m</t>
  </si>
  <si>
    <t>po suchu, bez naložení výkopku, avšak se složením bez rozhrnutí, zpáteční cesta vozidla.</t>
  </si>
  <si>
    <t>pro objekt SO 02 : 268</t>
  </si>
  <si>
    <t>162701105R00</t>
  </si>
  <si>
    <t>Vodorovné přemístění výkopku z horniny 1 až 4, na vzdálenost přes 9 000  do 10 000 m</t>
  </si>
  <si>
    <t>odpočet pro SO 02 : -268</t>
  </si>
  <si>
    <t>162701109R00</t>
  </si>
  <si>
    <t>Vodorovné přemístění výkopku příplatek k ceně za každých dalších i započatých 1 000 m přes 10 000 m_x000D_
 z horniny 1 až 4</t>
  </si>
  <si>
    <t>skladáka Klenovice  dalších 13 km : 899,59*13</t>
  </si>
  <si>
    <t xml:space="preserve"> s naložením, složením a dopravou,</t>
  </si>
  <si>
    <t>162301407R00</t>
  </si>
  <si>
    <t>Vodorovné přemístění větví, kmenů, nebo pařezů větví stromů jehličnatých, průměru kmene přes 500 do 700 mm, na vzdálenost do 5 000 m</t>
  </si>
  <si>
    <t>162301417R00</t>
  </si>
  <si>
    <t>Vodorovné přemístění větví, kmenů, nebo pařezů kmenů stromů jehličnatých, průměru kmene přes 500 do 700 mm, na vzdálenost do 5 000 m</t>
  </si>
  <si>
    <t>171201201R00</t>
  </si>
  <si>
    <t>Uložení sypaniny na dočasnou skládku tak, že na 1 m2 plochy připadá přes 2 m3 výkopku nebo ornice</t>
  </si>
  <si>
    <t>199000002R00</t>
  </si>
  <si>
    <t>Poplatky za skládku horniny 1- 4, skupina 17 05 04 z Katalogu odpadů</t>
  </si>
  <si>
    <t>dle pol.č. 16270-1150 : 899,59</t>
  </si>
  <si>
    <t>909      R00</t>
  </si>
  <si>
    <t>Hzs-nezmeritelne stavebni prace</t>
  </si>
  <si>
    <t>h</t>
  </si>
  <si>
    <t>výkres č. D.01  ochrana kořenového systému stávajícíh stromů : 11*2</t>
  </si>
  <si>
    <t>877353121R00</t>
  </si>
  <si>
    <t>Montáž tvarovek na potrubí z trub z plastů těsněných gumovým kroužkem odbočných DN 200 mm</t>
  </si>
  <si>
    <t>827-1</t>
  </si>
  <si>
    <t>v otevřeném výkopu,</t>
  </si>
  <si>
    <t>zaslepení potrubí : 1</t>
  </si>
  <si>
    <t>28651833.AR</t>
  </si>
  <si>
    <t>zátka hrdlová DN 200,0 mm; PVC</t>
  </si>
  <si>
    <t>SPCM</t>
  </si>
  <si>
    <t>Specifikace</t>
  </si>
  <si>
    <t>POL3_</t>
  </si>
  <si>
    <t>výkres č. D.01  zaslepení potrubí od uliční vpusti : 1</t>
  </si>
  <si>
    <t>919735114R00</t>
  </si>
  <si>
    <t>Řezání stávajících krytů nebo podkladů živičných, hloubky přes 150 do 200 mm</t>
  </si>
  <si>
    <t>včetně spotřeby vody</t>
  </si>
  <si>
    <t>výkres č. D.01 : 56</t>
  </si>
  <si>
    <t>961044111R00</t>
  </si>
  <si>
    <t>Bourání základů z betonu prostého</t>
  </si>
  <si>
    <t>801-3</t>
  </si>
  <si>
    <t>nebo vybourání otvorů průřezové plochy přes 4 m2 v základech,</t>
  </si>
  <si>
    <t>výkres č. D.01  základ sloupů VO : 0,5*0,5*1*4</t>
  </si>
  <si>
    <t>966006122R00</t>
  </si>
  <si>
    <t>Odstranění značek pro staničení nebo dopravních značek pro staničení a ohraničení_x000D_
 obetonovaných, hektometrovníky nebo mezníky</t>
  </si>
  <si>
    <t>s uložením hmot na skládku na vzdálenost do 3 m nebo s naložením na dopravní prostředek, se zásypem jam a jeho zhutněním</t>
  </si>
  <si>
    <t>výkres č. D.01  betonový patník 0,4x0,4   pro zpětnou montáž : 6</t>
  </si>
  <si>
    <t>966006211R00</t>
  </si>
  <si>
    <t>Odstranění svislých dopr. značek včetně demontáže ze sloupů nebo konzolí</t>
  </si>
  <si>
    <t>s odklizením materiálu na skládku na vzdálenost do 20 m nebo s naložením na dopravní prostředek</t>
  </si>
  <si>
    <t>výkres č. D.01 : 3</t>
  </si>
  <si>
    <t>966006215R00</t>
  </si>
  <si>
    <t>Odstranění svislých dopr. značek včetně demontáže sloupků z AL patek</t>
  </si>
  <si>
    <t>966077111R00</t>
  </si>
  <si>
    <t>Odstranění různých konstrukcí odstranění doplňkových ocelových konstrukcí, hmotnosti do 20 kg</t>
  </si>
  <si>
    <t>821-1</t>
  </si>
  <si>
    <t>na mostech kamenných nebo betonových,</t>
  </si>
  <si>
    <t>výkres č. D.01  sloupků oplocení : 48</t>
  </si>
  <si>
    <t>mříže uličních vpustí : 2</t>
  </si>
  <si>
    <t>767914830R00</t>
  </si>
  <si>
    <t>Demontáž oplocení demontáž rámového oplocení, výšky do 2,0 m</t>
  </si>
  <si>
    <t>800-767</t>
  </si>
  <si>
    <t>výkres č. D.01 : 125</t>
  </si>
  <si>
    <t>767920860R00</t>
  </si>
  <si>
    <t>Demontáž vrat a vrátek k oplocení o ploše jednotlivě přes 10 do 20 m2</t>
  </si>
  <si>
    <t>výkres č. D.01 : 1</t>
  </si>
  <si>
    <t>210290801R00</t>
  </si>
  <si>
    <t>Montáž odpojení motorických spotřebičů, které budou přechodně vyřazeny z provozu, včetně zajištění konců před nebezpečným dotykem,  , do 5 kW</t>
  </si>
  <si>
    <t>výkres č. D.01  elektropohon vrat : 1</t>
  </si>
  <si>
    <t>stožáry VO : 4</t>
  </si>
  <si>
    <t>210290822R00</t>
  </si>
  <si>
    <t>Montáž demontáž elektromotoru bez ohledu na způsob osazení, bez odpojení,  , do 3 kW</t>
  </si>
  <si>
    <t>210026T00</t>
  </si>
  <si>
    <t xml:space="preserve">Demontáž stávajících osvětlovacích stožáru </t>
  </si>
  <si>
    <t>Vlastní</t>
  </si>
  <si>
    <t>Kalkul</t>
  </si>
  <si>
    <t>výkres č. D.01   výška 6 m : 4</t>
  </si>
  <si>
    <t>979086112R00</t>
  </si>
  <si>
    <t xml:space="preserve">Vodorovná doprava suti a vybouraných hmot nakládání nebo překládání suti a vybouraných hmot na dopravní prostředek při vodorovné dopravě,  ,  </t>
  </si>
  <si>
    <t>t</t>
  </si>
  <si>
    <t>832-1</t>
  </si>
  <si>
    <t>bez naložení, s vyložením a hrubým urovnáním</t>
  </si>
  <si>
    <t>979081121R00</t>
  </si>
  <si>
    <t>Odvoz suti a vybouraných hmot na skládku Příplatek k odvozu za každý další 1 km</t>
  </si>
  <si>
    <t>skladka Klenovice dalších 22 km : 791,51825*22</t>
  </si>
  <si>
    <t>979990101R00</t>
  </si>
  <si>
    <t>Poplatek za skládku směsi betonu a cihel do 30x30 cm, skupina 17 01 01 a 17 01 02 z Katalogu odpadů</t>
  </si>
  <si>
    <t>včetně asfaltové frézované drtě : 791,51825</t>
  </si>
  <si>
    <t>979093111R00</t>
  </si>
  <si>
    <t>Uložení suti na skládku bez zhutnění</t>
  </si>
  <si>
    <t>800-6</t>
  </si>
  <si>
    <t>s hrubým urovnáním,</t>
  </si>
  <si>
    <t>979081111R00</t>
  </si>
  <si>
    <t>Odvoz suti a vybouraných hmot na skládku do 1 km</t>
  </si>
  <si>
    <t>Přesun suti</t>
  </si>
  <si>
    <t>POL8_</t>
  </si>
  <si>
    <t xml:space="preserve">Demontážní hmotnosti z položek s pořadovými čísly: : </t>
  </si>
  <si>
    <t xml:space="preserve">4,5,6,7,8,9,10,11,29,30,31,33,34,35, : </t>
  </si>
  <si>
    <t>Součet: : 791,51825</t>
  </si>
  <si>
    <t>139601102R00</t>
  </si>
  <si>
    <t>Ruční výkop jam, rýh a šachet v hornině 3</t>
  </si>
  <si>
    <t>s přehozením na vzdálenost do 5 m nebo s naložením na ruční dopravní prostředek</t>
  </si>
  <si>
    <t>výkres č. D.02    pro svislé dopravní značení : 0,4*0,4*0,6*3</t>
  </si>
  <si>
    <t>obsyp : 268,288</t>
  </si>
  <si>
    <t>ornice : 67</t>
  </si>
  <si>
    <t>167101101R00</t>
  </si>
  <si>
    <t>Nakládání, skládání, překládání neulehlého výkopku nakládání výkopku_x000D_
 do 100 m3, z horniny 1 až 4</t>
  </si>
  <si>
    <t>výkres č. D.02 zemina pro obsyp - z SO 01 : 268</t>
  </si>
  <si>
    <t>175101201R00</t>
  </si>
  <si>
    <t>Obsyp objektů bez prohození sypaniny</t>
  </si>
  <si>
    <t>sypaninou z vhodných hornin tř. 1 - 4 nebo materiálem, uloženým ve vzdálenosti do 30 m od vnějšího kraje objektu, pro jakoukoliv míru zhutnění,</t>
  </si>
  <si>
    <t>výkres č. D.02  a příčné řezy - okolo obrubníků : 670*0,4</t>
  </si>
  <si>
    <t>0,288</t>
  </si>
  <si>
    <t>175101209R00</t>
  </si>
  <si>
    <t>Obsyp objektů příplatek za prohození sypaniny</t>
  </si>
  <si>
    <t>dle pol.č. 17510-1201 : 268,288</t>
  </si>
  <si>
    <t>180402111R00</t>
  </si>
  <si>
    <t>Založení trávníku parkový trávník, výsevem, v rovině nebo na svahu do 1:5</t>
  </si>
  <si>
    <t>823-1</t>
  </si>
  <si>
    <t>na půdě předem připravené s pokosením, naložením, odvozem odpadu do 20 km a se složením,</t>
  </si>
  <si>
    <t>výkres č. D.02 : 670</t>
  </si>
  <si>
    <t>181101102R00</t>
  </si>
  <si>
    <t>Úprava pláně v zářezech v hornině 1 až 4, se zhutněním</t>
  </si>
  <si>
    <t>vyrovnáním výškových rozdílů, ploch vodorovných a ploch do sklonu 1 : 5.</t>
  </si>
  <si>
    <t xml:space="preserve">výkres č. D.02 a příčn řezy : </t>
  </si>
  <si>
    <t>pro asfaltové komunikace : 182*1,2</t>
  </si>
  <si>
    <t>pro betonovou dlažbu komunikací : 1084*1,2</t>
  </si>
  <si>
    <t>pro parkovací plochy z vegetačních tvárnic : 1596*1,2</t>
  </si>
  <si>
    <t>pro zámkovou dlažbu chodníků : 19*1,2</t>
  </si>
  <si>
    <t>pro zpětné osazení silničních panelů : 20*1,2</t>
  </si>
  <si>
    <t>181301111R00</t>
  </si>
  <si>
    <t>Rozprostření a urovnání ornice v rovině v souvislé ploše přes 500 m2, tloušťka vrstvy do 100 mm</t>
  </si>
  <si>
    <t>s případným nutným přemístěním hromad nebo dočasných skládek na místo potřeby ze vzdálenosti do 30 m, v rovině nebo ve svahu do 1 : 5,</t>
  </si>
  <si>
    <t>183403153R00</t>
  </si>
  <si>
    <t>Obdělávání půdy hrabáním, v rovině nebo na svahu 1:5</t>
  </si>
  <si>
    <t>výkres č. D.02   ornice : 670</t>
  </si>
  <si>
    <t>00572472R</t>
  </si>
  <si>
    <t>směs travní luční, dlouhodobá</t>
  </si>
  <si>
    <t>kg</t>
  </si>
  <si>
    <t>ČERNÝ BIOPRO : 0,005*670</t>
  </si>
  <si>
    <t>451971112R00</t>
  </si>
  <si>
    <t>Položení podkladní vrstvy z geotextilie položení vrstvy geotextilie, uchycení v terénu sponami z betonářské oceli</t>
  </si>
  <si>
    <t>831-2</t>
  </si>
  <si>
    <t>v rovině nebo ve svahu, s přesahem jednotlivých pásů 150 mm, s uchycením v terénu sponami z betonářské oceli</t>
  </si>
  <si>
    <t>výkres č. D.02 a příčné řezy D.05 až D.09 skladba B : 1084</t>
  </si>
  <si>
    <t>výkres č. D.02 a příčné řezy D.06.1 až D.09 skladba C : 1596</t>
  </si>
  <si>
    <t>výkres č. D.02 a příčné řezy D.05 skladba D - chodník : 19</t>
  </si>
  <si>
    <t>67352006R</t>
  </si>
  <si>
    <t>geotextilie PET; funkce drenážní, separační, ochranná, filtrační; plošná hmotnost 500 g/m2</t>
  </si>
  <si>
    <t>výkres č. D.02 a příčné řezy D.05 až D.09 skladba B + ztratné : 1084*1,15</t>
  </si>
  <si>
    <t>výkres č. D.02 a příčné řezy D.06.1 až D.09 skladba C + ztratné : 1596*1,15</t>
  </si>
  <si>
    <t>výkres č. D.02 a příčné řezy D.05 skladba D - chodník + ztratné : 19*1,15</t>
  </si>
  <si>
    <t>564801112R00</t>
  </si>
  <si>
    <t>Podklad ze štěrkodrti s rozprostřením a zhutněním frakce 0-32 mm, tloušťka po zhutnění 40 mm</t>
  </si>
  <si>
    <t>výkres č. D.02 a příčné řezy D.06.1 až D.09 skladba C : 1593</t>
  </si>
  <si>
    <t>564831111RT2</t>
  </si>
  <si>
    <t>Podklad ze štěrkodrti s rozprostřením a zhutněním frakce 0-32 mm, tloušťka po zhutnění 100 mm</t>
  </si>
  <si>
    <t>výkres č. D.02 pod silniční panely : 20*1,2</t>
  </si>
  <si>
    <t>564851111RT2</t>
  </si>
  <si>
    <t>Podklad ze štěrkodrti s rozprostřením a zhutněním frakce 0-32 mm, tloušťka po zhutnění 150 mm</t>
  </si>
  <si>
    <t>výkres č. D.02 a příčné řezy D.08 a D.10 skladba A : 182</t>
  </si>
  <si>
    <t>564851114RT4</t>
  </si>
  <si>
    <t>Podklad ze štěrkodrti s rozprostřením a zhutněním frakce 0-63 mm, tloušťka po zhutnění 180 mm</t>
  </si>
  <si>
    <t>výkres č. D.02 a příčné řezy D.08 a D.10 skladba A : 182*1,2</t>
  </si>
  <si>
    <t>výkres č. D.02 a příčné řezy D.05 až D.09 skladba B : 1084*1,2</t>
  </si>
  <si>
    <t>výkres č. D.02 a příčné řezy D.06.1 až D.09 skladba C : 1596*1,2</t>
  </si>
  <si>
    <t>564861111RT2</t>
  </si>
  <si>
    <t>Podklad ze štěrkodrti s rozprostřením a zhutněním frakce 0-32 mm, tloušťka po zhutnění 200 mm</t>
  </si>
  <si>
    <t>výkres č. D.02 a příčné řezy D.05 skladba D - chodník : 19*1,2</t>
  </si>
  <si>
    <t>565151111RT3</t>
  </si>
  <si>
    <t>Podklad z kameniva obaleného asfaltem ACP 16+ až ACP 22+, v pruhu šířky do 3 m, třídy 1, tloušťka po zhutnění 70 mm</t>
  </si>
  <si>
    <t>s rozprostřením a zhutněním</t>
  </si>
  <si>
    <t>573111115R00</t>
  </si>
  <si>
    <t>Postřik živičný infiltrační s posypem kamenivem v množství 2,5 kg/m2</t>
  </si>
  <si>
    <t>z asfaltu silničního</t>
  </si>
  <si>
    <t>573211111R00</t>
  </si>
  <si>
    <t>Postřik živičný spojovací bez posypu kamenivem z asfaltu silničního, v množství od 0,5 do 0,7 kg/m2</t>
  </si>
  <si>
    <t>577112114RT3</t>
  </si>
  <si>
    <t>Beton asfaltový z modifikovaného asfaltu v pruhu šířky do 3 m, ACO 11 S , tloušťky 50 mm, plochy do 200 m2</t>
  </si>
  <si>
    <t>584121111R00</t>
  </si>
  <si>
    <t xml:space="preserve">Osazení silničních panelů jakéhokoliv druhu a velikosti </t>
  </si>
  <si>
    <t>ze železového betonu, s provedením podkladu z kameniva těženého do tl. 4 cm</t>
  </si>
  <si>
    <t>výkres č. D.02  zpětná montáž : 20</t>
  </si>
  <si>
    <t>596215020R00</t>
  </si>
  <si>
    <t>Kladení zámkové dlažby do drtě tloušťka dlažby 60 mm, tloušťka lože 30 mm</t>
  </si>
  <si>
    <t>s provedením lože z kameniva drceného, s vyplněním spár, s dvojitým hutněním a se smetením přebytečného materiálu na krajnici. S dodáním hmot pro lože a výplň spár.</t>
  </si>
  <si>
    <t>596215040R00</t>
  </si>
  <si>
    <t>Kladení zámkové dlažby do drtě tloušťka dlažby 80 mm, tloušťka lože 40 mm</t>
  </si>
  <si>
    <t>výkres č. D.02 a příčné řezy D.06.1 až D.09 skladba C   - vyznačení parkovacích ploch : 120</t>
  </si>
  <si>
    <t>596921214R00</t>
  </si>
  <si>
    <t>zřízení podkladního lože, položení tvárnic.</t>
  </si>
  <si>
    <t>výkres č. D.02 a příčné řezy D.06.1 až D.09 skladba C : 1596-120</t>
  </si>
  <si>
    <t>59245110R</t>
  </si>
  <si>
    <t>dlažba betonová dvouvrstvá, skladebná; obdélník; šedá; l = 200 mm; š = 100 mm; tl. 60,0 mm</t>
  </si>
  <si>
    <t>výkres č. D.02 a příčné řezy D.05 skladba D - chodník + ztratné : 17*1,05</t>
  </si>
  <si>
    <t>592451151R</t>
  </si>
  <si>
    <t>dlažba betonová dvouvrstvá, skladebná; obdélník; dlaždice pro nevidomé; červená; l = 200 mm; š = 100 mm; tl. 60,0 mm</t>
  </si>
  <si>
    <t>výkres č. D.02 a příčné řezy D.05 skladba D - chodník  + ztratné : 2*1,05</t>
  </si>
  <si>
    <t>592451171R</t>
  </si>
  <si>
    <t>dlažba betonová dvouvrstvá; obdélník; červená; l = 200 mm; š = 100 mm; tl. 80,0 mm</t>
  </si>
  <si>
    <t>výkres č. D.02 a příčné řezy D.06.1 až D.09 skladba C  pro vyznačení parkovacích ploch + ztratné : 120*1,05</t>
  </si>
  <si>
    <t>5924511910R</t>
  </si>
  <si>
    <t>dlažba betonová dvouvrstvá; čtverec; šedá; l = 200 mm; š = 200 mm; tl. 80,0 mm</t>
  </si>
  <si>
    <t>výkres č. D.02 a příčné řezy D.05 až D.09 skladba B + ztratné : 1084*1,05</t>
  </si>
  <si>
    <t>59248130R</t>
  </si>
  <si>
    <t>dlažba betonová čtverec; dlaždice zatravňovací; šedá; l = 213 mm; skladebná délka 235 mm; š = 213 mm; tl. 80,0 mm; podíl otevřené plochy 10,0 %</t>
  </si>
  <si>
    <t>výkres č. D.02 a příčné řezy D.06.1 až D.09 skladba C   17,6 ks/m2 + ztratné : (1596-120)*17,6*1,05</t>
  </si>
  <si>
    <t>914001121RT6</t>
  </si>
  <si>
    <t>Osazení a montáž svislých dopravních značek sloupek, do betonového základu a AL patky, včetně dodávky sloupku a značky</t>
  </si>
  <si>
    <t>výkres č. D.02   IP12+O1 : 2</t>
  </si>
  <si>
    <t>B28 : 1</t>
  </si>
  <si>
    <t>914001125R00</t>
  </si>
  <si>
    <t xml:space="preserve">Osazení a montáž svislých dopravních značek značka, na sloupek,sloup, konzolu nebo objekt,  </t>
  </si>
  <si>
    <t>916561111RT7</t>
  </si>
  <si>
    <t>Osazení záhonového obrubníku betonového včetně dodávky obrubníků_x000D_
 1000/50/200 mm, do lože z betonu prostého C 12/15, s boční opěrou z betonu prostého</t>
  </si>
  <si>
    <t>se zřízením lože z betonu prostého C 12/15 tl. 80-100 mm</t>
  </si>
  <si>
    <t>výkres č. D.02 a příčné řezy  beton C30/37 XF3 : 5</t>
  </si>
  <si>
    <t>916661111RT5</t>
  </si>
  <si>
    <t>Osazení parkového obrubníku betonového včetně dodávky obrubníku 80x250x1000 mm, s boční opěrou z betonu prostého</t>
  </si>
  <si>
    <t>výkres č. D.02 a příčné řezy  beton C30/37 XF3 : 350</t>
  </si>
  <si>
    <t>917862111R00</t>
  </si>
  <si>
    <t>Osazení silničního nebo chodníkového betonového obrubníku stojatého, s boční opěrou z betonu prostého, do lože z betonu prostého C 12/15</t>
  </si>
  <si>
    <t>S dodáním hmot pro lože tl. 80-100 mm.</t>
  </si>
  <si>
    <t>výkres č. D.02 a příčné řezy  náběhové obrubníky 2L+2P : 4</t>
  </si>
  <si>
    <t>917762111RT7</t>
  </si>
  <si>
    <t>Osazení silničního nebo chodníkového betonového obrubníku včetně dodávky obrubníku_x000D_
 ležatého, rozměru 1000/150/250 mm, s boční opěrou z betonu prostého, do lože z betonu prostého C 12/15</t>
  </si>
  <si>
    <t>výkres č. D.02 a příčné řezy  beton C30/37 XF3 : 531</t>
  </si>
  <si>
    <t>918101111R00</t>
  </si>
  <si>
    <t>Lože pod obrubníky, krajníky nebo obruby z betonu prostého C 12/15</t>
  </si>
  <si>
    <t>z dlažebních kostek z betonu prostého</t>
  </si>
  <si>
    <t>výkres č. D.02 a příčné řezy  beton C30/37 XF3 : 0,15*0,4*(350+5)</t>
  </si>
  <si>
    <t>0,2*0,5*353</t>
  </si>
  <si>
    <t>919722111R00</t>
  </si>
  <si>
    <t>Dilatační spáry řezané v cementobetonovém krytu příčné, řezání spár šířky 2 až 5 mm</t>
  </si>
  <si>
    <t>vyčištění spár po řezání, vyčištění spár před zálivkou a impregnace spár před zálivkou,</t>
  </si>
  <si>
    <t>výkres č. D.02 a příčné řezy  dilatace asf. ploch : 90</t>
  </si>
  <si>
    <t>919722212R00</t>
  </si>
  <si>
    <t>Dilatační spáry řezané v cementobetonovém krytu příčné, zalití spár za tepla s těsněním, šířka přes 3 do 9 mm</t>
  </si>
  <si>
    <t>výkres č. D.02 a příčné řezy : 90</t>
  </si>
  <si>
    <t>111609990500R</t>
  </si>
  <si>
    <t>hmota zalévací dvousložková</t>
  </si>
  <si>
    <t>výkres č. D.02 a příčné řezy : 90*0,5</t>
  </si>
  <si>
    <t>40445024.AR</t>
  </si>
  <si>
    <t>značka dopravní silniční svislá; zákazová B1-B34; tvar kruh; 700 mm; štít z pozink.plechu s dvoj.ohybem,retroref.folie II.tř.; záruka 10 let</t>
  </si>
  <si>
    <t>výkres č. D.02    B28 : 1</t>
  </si>
  <si>
    <t>40445243R</t>
  </si>
  <si>
    <t>značka dopravní silniční svislá; informativní provozní IP8a-13d; tvar obdélník; 500x700 mm; pozink s dvoj.lisov.ohybem, reflexní folie tř.1; záruka 7 let</t>
  </si>
  <si>
    <t>404459533R</t>
  </si>
  <si>
    <t>příslušenství k dopr.značení upínací svorka pro lisované značky na sloupek průměr 60 mm, včetně spojovacího materiálu</t>
  </si>
  <si>
    <t>výkres č. D.02 : 3*2</t>
  </si>
  <si>
    <t>59217021R</t>
  </si>
  <si>
    <t>obrubník silniční přechodový pravý; materiál beton; l = 975,0 mm; š = 150,0 mm; výškový rozsah h = 145 až 250 mm; barva přírodní</t>
  </si>
  <si>
    <t>výkres č. D.02 a příčné řezy : 2</t>
  </si>
  <si>
    <t>59217022R</t>
  </si>
  <si>
    <t>obrubník silniční přechodový levý; materiál beton; l = 975,0 mm; š = 150,0 mm; výškový rozsah h = 145 až 250 mm; barva přírodní</t>
  </si>
  <si>
    <t>926924314R00</t>
  </si>
  <si>
    <t>Označovací zařízení, betonový hektometrovník</t>
  </si>
  <si>
    <t>zpětná montáž betonových patníků : 6</t>
  </si>
  <si>
    <t>998223011R00</t>
  </si>
  <si>
    <t>Přesun hmot pozemních komunikací, kryt dlážděný jakékoliv délky objektu</t>
  </si>
  <si>
    <t>Přesun hmot</t>
  </si>
  <si>
    <t>POL7_</t>
  </si>
  <si>
    <t>vodorovně do 200 m</t>
  </si>
  <si>
    <t xml:space="preserve">Hmotnosti z položek s pořadovými čísly: : </t>
  </si>
  <si>
    <t xml:space="preserve">10,11,12,13,14,15,16,17,18,19,20,21,22,23,24,25,26,27,28,29,30,31,33,34,35,36,37,38,39,40,41,42,44, : </t>
  </si>
  <si>
    <t xml:space="preserve">45,46, : </t>
  </si>
  <si>
    <t>Součet: : 3956,62613</t>
  </si>
  <si>
    <t>132201111R00</t>
  </si>
  <si>
    <t>Hloubení rýh šířky do 60 cm do 100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</si>
  <si>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</si>
  <si>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výkres č. D.02, D10 a D11 - opěrná zídka : 0,45*0,9*20</t>
  </si>
  <si>
    <t>132201119R00</t>
  </si>
  <si>
    <t xml:space="preserve">Hloubení rýh šířky do 60 cm příplatek za lepivost, v hornině 3,  </t>
  </si>
  <si>
    <t>dle pol.č. 132020-1111 : 8,10</t>
  </si>
  <si>
    <t>133201101R00</t>
  </si>
  <si>
    <t>Hloubení šachet v hornině 3_x000D_
 do 100 m3</t>
  </si>
  <si>
    <t>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t>
  </si>
  <si>
    <t>výkres č. D.02, D12 - oplocení : 0,45*0,45*0,9*52</t>
  </si>
  <si>
    <t>výkres č. D.02, D14 - základ automatické závory : 0,5*0,5*1</t>
  </si>
  <si>
    <t>133201109R00</t>
  </si>
  <si>
    <t>Hloubení šachet v hornině 3_x000D_
 příplatek za lepivost horniny</t>
  </si>
  <si>
    <t>dle pol.č. 13320-1101 : 9,727</t>
  </si>
  <si>
    <t>dle pol.č. 16710-1101 : 17,827</t>
  </si>
  <si>
    <t>dalších 13 km : 17,827*13</t>
  </si>
  <si>
    <t>8,1+9,727</t>
  </si>
  <si>
    <t>274313611R00</t>
  </si>
  <si>
    <t>Beton základových pasů prostý třídy C 16/20</t>
  </si>
  <si>
    <t>801-1</t>
  </si>
  <si>
    <t>výkres č. D.02, D10 a D11 - opěrná zídka   C16/20 XC1 : 0,45*0,8*20</t>
  </si>
  <si>
    <t>274361821R00</t>
  </si>
  <si>
    <t>Výztuž základových pasů z betonářské oceli 10 505 (R)</t>
  </si>
  <si>
    <t>výkres č. D.02, D10 a D11 - opěrná zídka   výztuž prům. 8 mm dl1,7  10 ks / m : 1,7*10*20*0,0009</t>
  </si>
  <si>
    <t>275313511R00</t>
  </si>
  <si>
    <t>Beton základových patek prostý třídy C 12/15</t>
  </si>
  <si>
    <t>výkres č. D.02, D12 - oplocení : 0,45*0,45*0,8*52</t>
  </si>
  <si>
    <t>275313621R00</t>
  </si>
  <si>
    <t>Beton základových patek prostý třídy C 20/25</t>
  </si>
  <si>
    <t>275351215R00</t>
  </si>
  <si>
    <t>Bednění stěn základových patek zřízení</t>
  </si>
  <si>
    <t>bednění svislé nebo šikmé (odkloněné), půdorysně přímé nebo zalomené, stěn základových patek ve volných nebo zapažených jámách, rýhách, šachtách, včetně případných vzpěr,</t>
  </si>
  <si>
    <t>výkres č. D.02, D12 - oplocení  posladních 20 cm : 0,45*0,2*4*52</t>
  </si>
  <si>
    <t>výkres č. D.02, D14 - základ automatické závory : 0,5*0,2*4</t>
  </si>
  <si>
    <t>275351216R00</t>
  </si>
  <si>
    <t>Bednění stěn základových patek odstranění</t>
  </si>
  <si>
    <t>dle pol.č. 27535-1215 : 19,12</t>
  </si>
  <si>
    <t>311361821R00</t>
  </si>
  <si>
    <t>Výztuž nadzákladových zdí z betonářské oceli 10 505(R)</t>
  </si>
  <si>
    <t>včetně distančních prvků</t>
  </si>
  <si>
    <t>výkres č. D.02, D10 a D11 - opěrná zídka  vodorovná výztuž prům 8 mm 2 do spáry : 4*2*20*0,0009</t>
  </si>
  <si>
    <t>318110013R00</t>
  </si>
  <si>
    <t xml:space="preserve">Podhrabové desky osazení bez dodávky podhrabové desky a patek,  ,  </t>
  </si>
  <si>
    <t>soubor</t>
  </si>
  <si>
    <t>801-5</t>
  </si>
  <si>
    <t>výkres č. D.02, D12 - oplocení : 50</t>
  </si>
  <si>
    <t>339928812R00</t>
  </si>
  <si>
    <t xml:space="preserve">Opěrné konstrukce vinic sloupek řadový, se zabetonováním,  </t>
  </si>
  <si>
    <t>výkres č. D.02, D12 - oplocení : 52-8</t>
  </si>
  <si>
    <t>339928822R00</t>
  </si>
  <si>
    <t xml:space="preserve">Opěrné konstrukce vinic sloupek se vzpěrou, se zabetonováním,  </t>
  </si>
  <si>
    <t>výkres č. D.02, D12 - oplocení : 8</t>
  </si>
  <si>
    <t>345232122RT1</t>
  </si>
  <si>
    <t>Stříška na zdivo plotové ze zákrytových desek, délky 800 mm, šířky 400 mm, tloušťky 80 mm</t>
  </si>
  <si>
    <t>s dodávkou zákrytových desek</t>
  </si>
  <si>
    <t>výkres č. D.02, D10 a D11 - opěrná zídka   štípaná : 20</t>
  </si>
  <si>
    <t>3489223222T00</t>
  </si>
  <si>
    <t>Zdivo plot.tl.300mm z tvar.2str.štíp.barev,KB-BLOK</t>
  </si>
  <si>
    <t>výkres č. D.02, D10 a D11 - opěrná zídka : 1*20</t>
  </si>
  <si>
    <t>553420200R</t>
  </si>
  <si>
    <t>držák plotového pole pro sloupek koncový</t>
  </si>
  <si>
    <t>výkres č. D.02, D12 - oplocení  držák podhrabové desky koncový : 2</t>
  </si>
  <si>
    <t>553462022R</t>
  </si>
  <si>
    <t>sloupek plotový ocel; válec; l = 2 500 mm; d 60 mm; povrch pozink, PVC</t>
  </si>
  <si>
    <t>výkres č. D.02, D12 - oplocení : 52</t>
  </si>
  <si>
    <t>553462085R</t>
  </si>
  <si>
    <t>vzpěra plotová, včetně hlavy; ocel; tl. stěny 1,50 mm; d 48 mm; l = 2 500 mm; povrch pozink, PVC; příslušenství hlava, hákový šroub</t>
  </si>
  <si>
    <t>6*2</t>
  </si>
  <si>
    <t>55346481R</t>
  </si>
  <si>
    <t>držák podhrabové desky</t>
  </si>
  <si>
    <t>výkres č. D.02, D12 - oplocení : 49</t>
  </si>
  <si>
    <t>55346489R</t>
  </si>
  <si>
    <t>držák vzpěry na podhrabovou desku</t>
  </si>
  <si>
    <t>59233163R</t>
  </si>
  <si>
    <t>deska plotová podhrabová; železobetonová; l = 2 500 mm; tl = 50 mm; h = 300 mm</t>
  </si>
  <si>
    <t>953943125R00</t>
  </si>
  <si>
    <t>Osazování jiných kovových výrobků do betonu (např. kotev) se zajištěním polohy k bednění nebo k výztuži před zabetonováním_x000D_
 přes 30 kg do 120 kg/kus</t>
  </si>
  <si>
    <t>osazování výrobků ostatních jinde neuvedených, bez dodání</t>
  </si>
  <si>
    <t>výkres č. D.02, D14 - automatická závora : 1</t>
  </si>
  <si>
    <t>904      R01</t>
  </si>
  <si>
    <t>Hzs-zkousky v ramci montaz.praci, Komplexni vyzkouseni</t>
  </si>
  <si>
    <t>Prav.M</t>
  </si>
  <si>
    <t>HZS</t>
  </si>
  <si>
    <t>POL10_</t>
  </si>
  <si>
    <t>mntáž a zprovpznění závody, připojení  zaškolení : 24</t>
  </si>
  <si>
    <t>54934014T</t>
  </si>
  <si>
    <t>Automatická vjezdová závora , Přesná specifikace PD</t>
  </si>
  <si>
    <t xml:space="preserve">výkres č. D.02, D14 -  automatická závora dl. ramene 4,7 m, zábrana proti podlezení hliník š. 4,5 m , výš. 0,8m : </t>
  </si>
  <si>
    <t xml:space="preserve">semafor k vejdové bráně vč. řídící jednotky  2 ks : </t>
  </si>
  <si>
    <t>kamera na čtení SPZ vč. serveru a software 2 x : 1</t>
  </si>
  <si>
    <t>998151111R00</t>
  </si>
  <si>
    <t>Přesun hmot pro oplocení a objekty zvláštní, zděné vodorovně do 50 m výšky do 10 m</t>
  </si>
  <si>
    <t>na novostavbách a změnách objektů pro oplocení (815 2 JKSo), objekty zvláštní pro chov živočichů (815 3 JKSO), objekty pozemní různé (815 9 JKSO)</t>
  </si>
  <si>
    <t xml:space="preserve">10,11,12,13,14,16,18,19,20,21,22,23,24,25,26,27,28,30, : </t>
  </si>
  <si>
    <t>Součet: : 65,93793</t>
  </si>
  <si>
    <t>767652210R00</t>
  </si>
  <si>
    <t>Montáž vrat otočných, osazených do ocelové konstrukce, o ploše do 6 m2</t>
  </si>
  <si>
    <t>včetně dokončení okování dvířek průchodových,</t>
  </si>
  <si>
    <t>výkres č. D.02, D13 - oplocení  brána : 2</t>
  </si>
  <si>
    <t>767911130RT1</t>
  </si>
  <si>
    <t>Montáž oplocení z pletiva strojového vč. dodávky pletiva, napínacího drátu a napínáku, výšky 1,75 m</t>
  </si>
  <si>
    <t>výkres č. D.02, D12 - oplocení : 125</t>
  </si>
  <si>
    <t>553 046T</t>
  </si>
  <si>
    <t>Vrata z ocel.profilů svařovaná včetně pantů, kotevních prvků, zámku a povrchové úpravy</t>
  </si>
  <si>
    <t xml:space="preserve">m2    </t>
  </si>
  <si>
    <t>výkres č. D.02, D13 - oplocení  brána oplocení : 1,8*2,5*2</t>
  </si>
  <si>
    <t>210 018T00</t>
  </si>
  <si>
    <t xml:space="preserve">Revize elektro </t>
  </si>
  <si>
    <t xml:space="preserve">hod   </t>
  </si>
  <si>
    <t>210030911R00</t>
  </si>
  <si>
    <t xml:space="preserve">Montáž stožáru  trubkového bez ohledu na hmotnost ,  </t>
  </si>
  <si>
    <t>výkres č. D.02 + D.16 : 6</t>
  </si>
  <si>
    <t>210 029T00</t>
  </si>
  <si>
    <t>HZS - Práce elektro</t>
  </si>
  <si>
    <t>výkres č. D.02 + D.16  napojení na stávající rozvod VO : 6</t>
  </si>
  <si>
    <t>210202111R00</t>
  </si>
  <si>
    <t>Montáž svítidla veřejného osvětlení, na výložník</t>
  </si>
  <si>
    <t>výkres č. D.02 + D.16 : 10</t>
  </si>
  <si>
    <t>210220002RT2</t>
  </si>
  <si>
    <t>Montáž uzemňovacího vedení na povrchu, včetně svorek upevnění a připojení, z drátů ocelových pozinkovaných  (FeZn),  , včetně dodávky drátu průměru 10 mm, bez nátěru</t>
  </si>
  <si>
    <t>výkres č. D.02 + D.16 : 95</t>
  </si>
  <si>
    <t>210220301RT2</t>
  </si>
  <si>
    <t>Montáž svorky hromosvodové včetně dodávky svorky spojovací (SS)</t>
  </si>
  <si>
    <t>výkres č. D.02 + D.16 : 4</t>
  </si>
  <si>
    <t>210220302RT6</t>
  </si>
  <si>
    <t>Montáž svorky hromosvodové včetně dodávky svorky kovových částí d 3-12 mm (SP)</t>
  </si>
  <si>
    <t>210810013RT2</t>
  </si>
  <si>
    <t>Montáž kabelu CYKY 750 V, 4 x 10 mm2, volně uloženého, včetně dodávky kabelu</t>
  </si>
  <si>
    <t>výkres č. D.02 + D.16 : 86</t>
  </si>
  <si>
    <t>316740631T</t>
  </si>
  <si>
    <t>Stožár K 6-133/89/60 Z výška 6m osvětlovací bezpaticový žárový zinek</t>
  </si>
  <si>
    <t>348360220R</t>
  </si>
  <si>
    <t>LED svítidlo kovové, tvar kulatý, pro osvětlení parků, ; IP 65; 60 W; max.teplota okolí 50 °C; min.teplota okolí -40 °C; použití: do exteriéru, barva světla denní bílá; mat.tělesa hliník-černá s bílou barvou, sklo; difuzor (světelně činný kryt) mléčný; upevnění doporučená výška montáže 6-8 m; šířka 560 mm; výška 815 mm</t>
  </si>
  <si>
    <t>460010024R00</t>
  </si>
  <si>
    <t>Vytýčení kabelové trasy v zastavěném prostoru</t>
  </si>
  <si>
    <t>km</t>
  </si>
  <si>
    <t>460050003RT1</t>
  </si>
  <si>
    <t>Jáma pro stožár J nepatk. do 8 m, v rovině, hor. 3, ruční výkop jámy</t>
  </si>
  <si>
    <t>460100023RT1</t>
  </si>
  <si>
    <t>Pouzdrový základ 300x1500 mm v ose trasy kab., kompletní zhot.pouzdrového základu</t>
  </si>
  <si>
    <t>460120061RT1</t>
  </si>
  <si>
    <t>Odvoz zeminy, odvoz zeminy včetně naložení</t>
  </si>
  <si>
    <t>výkres č. D.02 + D.16 : 0,3*0,3*1,5*6</t>
  </si>
  <si>
    <t>0,35*0,30*80</t>
  </si>
  <si>
    <t>460200153R00</t>
  </si>
  <si>
    <t>Výkop kabelové rýhy 35/70 cm  hor.3</t>
  </si>
  <si>
    <t>výkres č. D.02 + D.16 : 80</t>
  </si>
  <si>
    <t>460420022R00</t>
  </si>
  <si>
    <t>Zřízení kabelového lože v rýze š. do 65 cm z písku</t>
  </si>
  <si>
    <t>460490012RT1</t>
  </si>
  <si>
    <t>Fólie výstražná z PVC, šířka 33 cm, fólie PVC šířka 33 cm</t>
  </si>
  <si>
    <t>460560153RT1</t>
  </si>
  <si>
    <t>Zához rýhy 35/70 cm, hornina třídy 3, ruční zához rýhy</t>
  </si>
  <si>
    <t>460620013RT1</t>
  </si>
  <si>
    <t>Provizorní úprava terénu v přírodní hornině 3, ruční vyrovnání a zhutnění</t>
  </si>
  <si>
    <t>650010616RT3</t>
  </si>
  <si>
    <t>Montáž trubky ohebné, z PVC, uložené pevně, vnější průměr do 50 mm, včetně dodávky materiálu, mech. pevnost 750 N/5 cm</t>
  </si>
  <si>
    <t>650106311R00</t>
  </si>
  <si>
    <t>jednoramenné, do 35 kg</t>
  </si>
  <si>
    <t>výkres č. D.02 + D.16 : 2</t>
  </si>
  <si>
    <t>650106321R00</t>
  </si>
  <si>
    <t>dvouramenné, do 70 kg</t>
  </si>
  <si>
    <t>31677719R</t>
  </si>
  <si>
    <t>výložník pro stožár osvětlovací; počet ramen 1; obloukový; vnější průměr výložníku 76 mm; poloměr ramene R 315 mm; povrch. úprava oboustranný žárový zinek</t>
  </si>
  <si>
    <t>31677721R</t>
  </si>
  <si>
    <t>výložník pro stožár osvětlovací; počet ramen 2; obloukový; vnější průměr výložníku 76 mm; poloměr ramene R 315 mm; povrch. úprava oboustranný žárový zinek</t>
  </si>
  <si>
    <t>131201111R00</t>
  </si>
  <si>
    <t>Hloubení nezapažených jam a zářezů do 100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</si>
  <si>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</si>
  <si>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výkres D.1.02 + D20 vsak 1 : 1,2*(2,2+2,6)/2*12,40</t>
  </si>
  <si>
    <t>výkres D.1.02 + D20 vsak 2 : 1,2*(2,2+2,6)/2*11</t>
  </si>
  <si>
    <t>131201119R00</t>
  </si>
  <si>
    <t xml:space="preserve">Hloubení nezapažených jam a zářezů příplatek za lepivost, v hornině 3,  </t>
  </si>
  <si>
    <t>dle pol.č. 13120-1111 : 67,392</t>
  </si>
  <si>
    <t>výkres D.1.02 + příčné řezy - drenáže : (0,3+0,5)/2*0,4*335</t>
  </si>
  <si>
    <t>dle pol.č. 13220-1111 : 53,60</t>
  </si>
  <si>
    <t>výkres D.1.02 : 1,2*1,2*1,5</t>
  </si>
  <si>
    <t>dle pol.č. 13320-1101 : 2,16</t>
  </si>
  <si>
    <t>dle pol.č. 16710-1101 : 81,164</t>
  </si>
  <si>
    <t>dalších 13 km : 81,164*13</t>
  </si>
  <si>
    <t>odpočet pol.č. 17410-1101 : -41,988</t>
  </si>
  <si>
    <t>174101101R00</t>
  </si>
  <si>
    <t>Zásyp sypaninou se zhutněním jam, šachet, rýh nebo kolem objektů v těchto vykopávkách</t>
  </si>
  <si>
    <t>z jakékoliv horniny s uložením výkopku po vrstvách,</t>
  </si>
  <si>
    <t>výkres D.1.02 + D20 vsak 1 : 35,712-0,6*1,6*12-0,1*2,2*12,4</t>
  </si>
  <si>
    <t>výkres D.1.02 + D20 vsak 2 : 31,68-0,1*2,2*11-0,6*1,6*10,4</t>
  </si>
  <si>
    <t>uliční vpust : 2,16-0,1*1,2*1,2-0,8*0,8*1,2</t>
  </si>
  <si>
    <t>212572121R00</t>
  </si>
  <si>
    <t>Lože pro trativody z kameniva drobného těženého</t>
  </si>
  <si>
    <t>800-2</t>
  </si>
  <si>
    <t>výkres D.1.02 + příčné řezy - drenáže : 0,1*0,3*335</t>
  </si>
  <si>
    <t>212571121R00</t>
  </si>
  <si>
    <t>Výplň trativodů kamenivem drobným, těženým</t>
  </si>
  <si>
    <t>do rýh bez zhutnění s úpravou povrchu výplně,</t>
  </si>
  <si>
    <t>výkres D.1.02 + příčné řezy - drenáže : (0,3+0,5)/2*0,3*335</t>
  </si>
  <si>
    <t>212971110R00</t>
  </si>
  <si>
    <t xml:space="preserve">Zřízení opláštění odvod. trativodů z geotextilie o sklonu do 2,5,  </t>
  </si>
  <si>
    <t>v rýze nebo v zářezu se stěnami,</t>
  </si>
  <si>
    <t>výkres D.1.02 + příčné řezy - drenáže : (0,3+0,4*2+0,7)*335</t>
  </si>
  <si>
    <t>213151111R00</t>
  </si>
  <si>
    <t>Montáž vsakovacích nádrží blok nebo tunel do V 450 l</t>
  </si>
  <si>
    <t>výkres D.1.02 + D20 vsak 1 : 30</t>
  </si>
  <si>
    <t>výkres D.1.02 + D20 vsak 2 : 26</t>
  </si>
  <si>
    <t>213151121R00</t>
  </si>
  <si>
    <t>Montáž vsakovacích nádrží položení geotextílie</t>
  </si>
  <si>
    <t>výkres D.1.02 + D20 vsak 1 : 1,6*12+0,6*1,6*2+0,6*12*2+2,2*12,40</t>
  </si>
  <si>
    <t>výkres D.1.02 + D20 vsak 2 : 1,6*10,4+0,6*1,6*2+0,6*10,4*2+2,2*11</t>
  </si>
  <si>
    <t>286 97910T</t>
  </si>
  <si>
    <t>Vsakovací blok EcoBloc 800x800x600 mm</t>
  </si>
  <si>
    <t xml:space="preserve">ks    </t>
  </si>
  <si>
    <t>67352003R</t>
  </si>
  <si>
    <t>geotextilie PET; funkce drenážní, separační, ochranná, filtrační; plošná hmotnost 250 g/m2</t>
  </si>
  <si>
    <t>dle pol.č. 21297-1110 + ztratné : 603*1,15</t>
  </si>
  <si>
    <t>dle pol.č. 21315-1121 + ztratné : 118,04*1,15</t>
  </si>
  <si>
    <t>451573111R00</t>
  </si>
  <si>
    <t>Lože pod potrubí, stoky a drobné objekty z písku a štěrkopísku  do 65 mm</t>
  </si>
  <si>
    <t>výkres D.1.02 + D20 vsak 1 : 2,2*12,40*0,1</t>
  </si>
  <si>
    <t>451315111R00</t>
  </si>
  <si>
    <t>Podklad. nebo vyrovnáv. vrstva z betonu prostého beton C 25/30, tloušťka do 100 mm</t>
  </si>
  <si>
    <t>výkres D.1.02 pod uliční vpust : 1,2*1,2</t>
  </si>
  <si>
    <t>871 1T00</t>
  </si>
  <si>
    <t>Napojení na stávající kanalizace vč. potřebného materiálu a tvarovek</t>
  </si>
  <si>
    <t>výkres D.1.02 : 1</t>
  </si>
  <si>
    <t>871313121R00</t>
  </si>
  <si>
    <t>Montáž potrubí z trub z plastů těsněných gumovým kroužkem  DN 150 mm</t>
  </si>
  <si>
    <t>v otevřeném výkopu ve sklonu do 20 %,</t>
  </si>
  <si>
    <t>výkres D.1.02  napojení uliční vpusti : 2</t>
  </si>
  <si>
    <t>894432112R00</t>
  </si>
  <si>
    <t>Osazení plastových šachet revizních průměr 425 mm</t>
  </si>
  <si>
    <t>výkres D.1.02 + příčné řezy - drenáže : 15</t>
  </si>
  <si>
    <t>895941311RT2</t>
  </si>
  <si>
    <t xml:space="preserve">Zřízení vpusti kanalizační uliční z betonových dílců_x000D_
 včetně dodávky dílců pro uliční vpusti TBV_x000D_
 pro typ UVB-50 </t>
  </si>
  <si>
    <t>včetně zřízení lože ze štěrkopísku,</t>
  </si>
  <si>
    <t>899203111RT3</t>
  </si>
  <si>
    <t>Osazení mříží litinových včetně dodání mříže _x000D_
 500 x 500 mm, únosnost D400</t>
  </si>
  <si>
    <t>včetně rámů a košů na bahno,</t>
  </si>
  <si>
    <t>28611260.AR</t>
  </si>
  <si>
    <t>trubka plastová kanalizační PVC; hladká, s hrdlem; Sn 8 kN/m2; D = 160,0 mm; s = 4,70 mm; l = 1000,0 mm</t>
  </si>
  <si>
    <t>výkres D.1.02 : 2</t>
  </si>
  <si>
    <t>28697101.AR</t>
  </si>
  <si>
    <t>dno šachetní pravý,levý přítok; PP; T2; DN = 356,0 mm; l = 578 mm; š = 612 mm; h = 290 mm; DN žlabu 160 mm</t>
  </si>
  <si>
    <t>výkres D.1.02 + příčné řezy - drenáže : 5</t>
  </si>
  <si>
    <t>28697104R</t>
  </si>
  <si>
    <t>dno šachetní přímý tok; PP; T1; DN = 356,0 mm; l = 578 mm; š = 370 mm; h = 290 mm; DN žlabu 160 mm</t>
  </si>
  <si>
    <t>výkres D.1.02 + příčné řezy - drenáže : 10</t>
  </si>
  <si>
    <t>286971402R</t>
  </si>
  <si>
    <t>trubka plastová kanalizační PVC-U; korugovaná; D = 476,0 mm; l = 1 500,0 mm</t>
  </si>
  <si>
    <t>59224206R</t>
  </si>
  <si>
    <t>poklop kanalizační DN šachty 425 mm; betonový; únosnost 3 000 kg</t>
  </si>
  <si>
    <t>998276101R00</t>
  </si>
  <si>
    <t>Přesun hmot pro trubní vedení z trub plastových nebo sklolaminátových v otevřeném výkopu</t>
  </si>
  <si>
    <t>vodovodu nebo kanalizace ražené nebo hloubené (827 1.1, 827 1.9, 827 2.1, 827 2.9), drobných objektů</t>
  </si>
  <si>
    <t xml:space="preserve">13,14,15,17,18,19,20,21,22,25,26,27,28,29,30,31, : </t>
  </si>
  <si>
    <t>Součet: : 107,71318</t>
  </si>
  <si>
    <t>460200153RT2</t>
  </si>
  <si>
    <t>Výkop kabelové rýhy 35/70 cm  hor.3, ruční výkop rýhy</t>
  </si>
  <si>
    <t>výkres č. D.01  - ochrana kabelových tras : 100+55+435</t>
  </si>
  <si>
    <t>výkres č. D.01 ochrana kabelových tras : 100+55+435</t>
  </si>
  <si>
    <t>460510201RT1</t>
  </si>
  <si>
    <t>Žlab kabelový prefabrikovaný TK 1, neasfaltovaný, včetně dodávky žlabu a poklopu</t>
  </si>
  <si>
    <t>výkres č. D.01 ochrana kabelových tras : 435</t>
  </si>
  <si>
    <t>460510312R00</t>
  </si>
  <si>
    <t>Chránička kabelová dělená Sitel, DN 160 mm</t>
  </si>
  <si>
    <t>výkres č. D.01 ochrana kabelových tras : 100+55</t>
  </si>
  <si>
    <t>Kácení stromů jehličnatých bez odkornění
 o průměru kmene přes 500 do 700 mm</t>
  </si>
  <si>
    <t>thuje : 1</t>
  </si>
  <si>
    <t>dle pol.č. 11210-1123 : 4</t>
  </si>
  <si>
    <t>Kladení vegetačních tvárnic betonových, plocha přes 500 m2</t>
  </si>
  <si>
    <t>Zkoušky a revize, včetně měření hluku ke kolaudaci</t>
  </si>
  <si>
    <t>Dokumentace skutečného provedení, včetně fotodokumentace průběhu stavby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</si>
</sst>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49" fontId="0" fillId="0" borderId="6" xfId="0" applyNumberFormat="1" applyBorder="1" applyAlignment="1">
      <alignmen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5" fillId="0" borderId="31" xfId="0" applyNumberFormat="1" applyFont="1" applyBorder="1" applyAlignment="1">
      <alignment vertical="center"/>
    </xf>
    <xf numFmtId="4" fontId="5" fillId="0" borderId="33" xfId="0" applyNumberFormat="1" applyFont="1" applyBorder="1" applyAlignment="1">
      <alignment vertical="center" wrapText="1" shrinkToFit="1"/>
    </xf>
    <xf numFmtId="4" fontId="5" fillId="0" borderId="33" xfId="0" applyNumberFormat="1" applyFont="1" applyBorder="1" applyAlignment="1">
      <alignment vertical="center" shrinkToFit="1"/>
    </xf>
    <xf numFmtId="3" fontId="5"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4" fontId="5" fillId="3" borderId="22"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0" fontId="19" fillId="0" borderId="0" xfId="0" applyNumberFormat="1" applyFont="1" applyAlignment="1">
      <alignment wrapText="1"/>
    </xf>
    <xf numFmtId="164" fontId="18" fillId="0" borderId="0" xfId="0" quotePrefix="1" applyNumberFormat="1" applyFont="1" applyBorder="1" applyAlignment="1">
      <alignment horizontal="left" vertical="top" wrapText="1"/>
    </xf>
    <xf numFmtId="0" fontId="3" fillId="2" borderId="0" xfId="0" applyFont="1" applyFill="1" applyAlignment="1">
      <alignment horizontal="left"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NumberFormat="1" applyAlignment="1">
      <alignment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5" fillId="0" borderId="32"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17" sqref="A17"/>
    </sheetView>
  </sheetViews>
  <sheetFormatPr defaultRowHeight="13.2" x14ac:dyDescent="0.25"/>
  <sheetData>
    <row r="1" spans="1:7" x14ac:dyDescent="0.25">
      <c r="A1" s="21" t="s">
        <v>38</v>
      </c>
    </row>
    <row r="2" spans="1:7" ht="57.75" customHeight="1" x14ac:dyDescent="0.25">
      <c r="A2" s="191" t="s">
        <v>39</v>
      </c>
      <c r="B2" s="191"/>
      <c r="C2" s="191"/>
      <c r="D2" s="191"/>
      <c r="E2" s="191"/>
      <c r="F2" s="191"/>
      <c r="G2" s="191"/>
    </row>
  </sheetData>
  <sheetProtection algorithmName="SHA-512" hashValue="PW27zDTJoVBHNkWaQm+cZyKmqyuFq+Q84l1FhZi0ZHEbDLExEN2ZmRwucqYnxGRvVzL+3zaUIiNeNdmkCkRwcw==" saltValue="wS/NvCXiQE1NfTxAe6aP/A=="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C3C5-1DEF-4785-8195-A2DE2959CBEF}">
  <sheetPr>
    <outlinePr summaryBelow="0"/>
  </sheetPr>
  <dimension ref="A1:BH5000"/>
  <sheetViews>
    <sheetView tabSelected="1" workbookViewId="0">
      <pane ySplit="7" topLeftCell="A8" activePane="bottomLeft" state="frozen"/>
      <selection pane="bottomLeft" activeCell="C11" sqref="C11"/>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72</v>
      </c>
      <c r="C3" s="249" t="s">
        <v>73</v>
      </c>
      <c r="D3" s="250"/>
      <c r="E3" s="250"/>
      <c r="F3" s="250"/>
      <c r="G3" s="251"/>
      <c r="AC3" s="122" t="s">
        <v>180</v>
      </c>
      <c r="AG3" t="s">
        <v>182</v>
      </c>
    </row>
    <row r="4" spans="1:60" ht="24.9" customHeight="1" x14ac:dyDescent="0.25">
      <c r="A4" s="141" t="s">
        <v>9</v>
      </c>
      <c r="B4" s="142" t="s">
        <v>72</v>
      </c>
      <c r="C4" s="252" t="s">
        <v>73</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169</v>
      </c>
      <c r="C8" s="181" t="s">
        <v>170</v>
      </c>
      <c r="D8" s="162"/>
      <c r="E8" s="163"/>
      <c r="F8" s="164"/>
      <c r="G8" s="164">
        <f>SUMIF(AG9:AG22,"&lt;&gt;NOR",G9:G22)</f>
        <v>0</v>
      </c>
      <c r="H8" s="164"/>
      <c r="I8" s="164">
        <f>SUM(I9:I22)</f>
        <v>0</v>
      </c>
      <c r="J8" s="164"/>
      <c r="K8" s="164">
        <f>SUM(K9:K22)</f>
        <v>0</v>
      </c>
      <c r="L8" s="164"/>
      <c r="M8" s="164">
        <f>SUM(M9:M22)</f>
        <v>0</v>
      </c>
      <c r="N8" s="163"/>
      <c r="O8" s="163">
        <f>SUM(O9:O22)</f>
        <v>127.97</v>
      </c>
      <c r="P8" s="163"/>
      <c r="Q8" s="163">
        <f>SUM(Q9:Q22)</f>
        <v>0</v>
      </c>
      <c r="R8" s="164"/>
      <c r="S8" s="164"/>
      <c r="T8" s="165"/>
      <c r="U8" s="159"/>
      <c r="V8" s="159">
        <f>SUM(V9:V22)</f>
        <v>832.42</v>
      </c>
      <c r="W8" s="159"/>
      <c r="X8" s="159"/>
      <c r="AG8" t="s">
        <v>206</v>
      </c>
    </row>
    <row r="9" spans="1:60" outlineLevel="1" x14ac:dyDescent="0.25">
      <c r="A9" s="167">
        <v>1</v>
      </c>
      <c r="B9" s="168" t="s">
        <v>830</v>
      </c>
      <c r="C9" s="183" t="s">
        <v>831</v>
      </c>
      <c r="D9" s="169" t="s">
        <v>281</v>
      </c>
      <c r="E9" s="170">
        <v>590</v>
      </c>
      <c r="F9" s="171"/>
      <c r="G9" s="172">
        <f>ROUND(E9*F9,2)</f>
        <v>0</v>
      </c>
      <c r="H9" s="171"/>
      <c r="I9" s="172">
        <f>ROUND(E9*H9,2)</f>
        <v>0</v>
      </c>
      <c r="J9" s="171"/>
      <c r="K9" s="172">
        <f>ROUND(E9*J9,2)</f>
        <v>0</v>
      </c>
      <c r="L9" s="172">
        <v>21</v>
      </c>
      <c r="M9" s="172">
        <f>G9*(1+L9/100)</f>
        <v>0</v>
      </c>
      <c r="N9" s="170">
        <v>0</v>
      </c>
      <c r="O9" s="170">
        <f>ROUND(E9*N9,2)</f>
        <v>0</v>
      </c>
      <c r="P9" s="170">
        <v>0</v>
      </c>
      <c r="Q9" s="170">
        <f>ROUND(E9*P9,2)</f>
        <v>0</v>
      </c>
      <c r="R9" s="172"/>
      <c r="S9" s="172" t="s">
        <v>210</v>
      </c>
      <c r="T9" s="173" t="s">
        <v>210</v>
      </c>
      <c r="U9" s="158">
        <v>0.86558999999999997</v>
      </c>
      <c r="V9" s="158">
        <f>ROUND(E9*U9,2)</f>
        <v>510.7</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55"/>
      <c r="B10" s="156"/>
      <c r="C10" s="190" t="s">
        <v>832</v>
      </c>
      <c r="D10" s="187"/>
      <c r="E10" s="188">
        <v>590</v>
      </c>
      <c r="F10" s="158"/>
      <c r="G10" s="158"/>
      <c r="H10" s="158"/>
      <c r="I10" s="158"/>
      <c r="J10" s="158"/>
      <c r="K10" s="158"/>
      <c r="L10" s="158"/>
      <c r="M10" s="158"/>
      <c r="N10" s="157"/>
      <c r="O10" s="157"/>
      <c r="P10" s="157"/>
      <c r="Q10" s="157"/>
      <c r="R10" s="158"/>
      <c r="S10" s="158"/>
      <c r="T10" s="158"/>
      <c r="U10" s="158"/>
      <c r="V10" s="158"/>
      <c r="W10" s="158"/>
      <c r="X10" s="158"/>
      <c r="Y10" s="148"/>
      <c r="Z10" s="148"/>
      <c r="AA10" s="148"/>
      <c r="AB10" s="148"/>
      <c r="AC10" s="148"/>
      <c r="AD10" s="148"/>
      <c r="AE10" s="148"/>
      <c r="AF10" s="148"/>
      <c r="AG10" s="148" t="s">
        <v>239</v>
      </c>
      <c r="AH10" s="148">
        <v>0</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67">
        <v>2</v>
      </c>
      <c r="B11" s="168" t="s">
        <v>723</v>
      </c>
      <c r="C11" s="183" t="s">
        <v>724</v>
      </c>
      <c r="D11" s="169" t="s">
        <v>281</v>
      </c>
      <c r="E11" s="170">
        <v>590</v>
      </c>
      <c r="F11" s="171"/>
      <c r="G11" s="172">
        <f>ROUND(E11*F11,2)</f>
        <v>0</v>
      </c>
      <c r="H11" s="171"/>
      <c r="I11" s="172">
        <f>ROUND(E11*H11,2)</f>
        <v>0</v>
      </c>
      <c r="J11" s="171"/>
      <c r="K11" s="172">
        <f>ROUND(E11*J11,2)</f>
        <v>0</v>
      </c>
      <c r="L11" s="172">
        <v>21</v>
      </c>
      <c r="M11" s="172">
        <f>G11*(1+L11/100)</f>
        <v>0</v>
      </c>
      <c r="N11" s="170">
        <v>0.20474999999999999</v>
      </c>
      <c r="O11" s="170">
        <f>ROUND(E11*N11,2)</f>
        <v>120.8</v>
      </c>
      <c r="P11" s="170">
        <v>0</v>
      </c>
      <c r="Q11" s="170">
        <f>ROUND(E11*P11,2)</f>
        <v>0</v>
      </c>
      <c r="R11" s="172"/>
      <c r="S11" s="172" t="s">
        <v>210</v>
      </c>
      <c r="T11" s="173" t="s">
        <v>210</v>
      </c>
      <c r="U11" s="158">
        <v>9.8000000000000004E-2</v>
      </c>
      <c r="V11" s="158">
        <f>ROUND(E11*U11,2)</f>
        <v>57.82</v>
      </c>
      <c r="W11" s="158"/>
      <c r="X11" s="158" t="s">
        <v>235</v>
      </c>
      <c r="Y11" s="148"/>
      <c r="Z11" s="148"/>
      <c r="AA11" s="148"/>
      <c r="AB11" s="148"/>
      <c r="AC11" s="148"/>
      <c r="AD11" s="148"/>
      <c r="AE11" s="148"/>
      <c r="AF11" s="148"/>
      <c r="AG11" s="148" t="s">
        <v>236</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55"/>
      <c r="B12" s="156"/>
      <c r="C12" s="190" t="s">
        <v>833</v>
      </c>
      <c r="D12" s="187"/>
      <c r="E12" s="188">
        <v>590</v>
      </c>
      <c r="F12" s="158"/>
      <c r="G12" s="158"/>
      <c r="H12" s="158"/>
      <c r="I12" s="158"/>
      <c r="J12" s="158"/>
      <c r="K12" s="158"/>
      <c r="L12" s="158"/>
      <c r="M12" s="158"/>
      <c r="N12" s="157"/>
      <c r="O12" s="157"/>
      <c r="P12" s="157"/>
      <c r="Q12" s="157"/>
      <c r="R12" s="158"/>
      <c r="S12" s="158"/>
      <c r="T12" s="158"/>
      <c r="U12" s="158"/>
      <c r="V12" s="158"/>
      <c r="W12" s="158"/>
      <c r="X12" s="158"/>
      <c r="Y12" s="148"/>
      <c r="Z12" s="148"/>
      <c r="AA12" s="148"/>
      <c r="AB12" s="148"/>
      <c r="AC12" s="148"/>
      <c r="AD12" s="148"/>
      <c r="AE12" s="148"/>
      <c r="AF12" s="148"/>
      <c r="AG12" s="148" t="s">
        <v>239</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67">
        <v>3</v>
      </c>
      <c r="B13" s="168" t="s">
        <v>725</v>
      </c>
      <c r="C13" s="183" t="s">
        <v>726</v>
      </c>
      <c r="D13" s="169" t="s">
        <v>281</v>
      </c>
      <c r="E13" s="170">
        <v>590</v>
      </c>
      <c r="F13" s="171"/>
      <c r="G13" s="172">
        <f>ROUND(E13*F13,2)</f>
        <v>0</v>
      </c>
      <c r="H13" s="171"/>
      <c r="I13" s="172">
        <f>ROUND(E13*H13,2)</f>
        <v>0</v>
      </c>
      <c r="J13" s="171"/>
      <c r="K13" s="172">
        <f>ROUND(E13*J13,2)</f>
        <v>0</v>
      </c>
      <c r="L13" s="172">
        <v>21</v>
      </c>
      <c r="M13" s="172">
        <f>G13*(1+L13/100)</f>
        <v>0</v>
      </c>
      <c r="N13" s="170">
        <v>6.0000000000000002E-5</v>
      </c>
      <c r="O13" s="170">
        <f>ROUND(E13*N13,2)</f>
        <v>0.04</v>
      </c>
      <c r="P13" s="170">
        <v>0</v>
      </c>
      <c r="Q13" s="170">
        <f>ROUND(E13*P13,2)</f>
        <v>0</v>
      </c>
      <c r="R13" s="172"/>
      <c r="S13" s="172" t="s">
        <v>210</v>
      </c>
      <c r="T13" s="173" t="s">
        <v>210</v>
      </c>
      <c r="U13" s="158">
        <v>2.5999999999999999E-2</v>
      </c>
      <c r="V13" s="158">
        <f>ROUND(E13*U13,2)</f>
        <v>15.34</v>
      </c>
      <c r="W13" s="158"/>
      <c r="X13" s="158" t="s">
        <v>235</v>
      </c>
      <c r="Y13" s="148"/>
      <c r="Z13" s="148"/>
      <c r="AA13" s="148"/>
      <c r="AB13" s="148"/>
      <c r="AC13" s="148"/>
      <c r="AD13" s="148"/>
      <c r="AE13" s="148"/>
      <c r="AF13" s="148"/>
      <c r="AG13" s="148" t="s">
        <v>236</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55"/>
      <c r="B14" s="156"/>
      <c r="C14" s="190" t="s">
        <v>833</v>
      </c>
      <c r="D14" s="187"/>
      <c r="E14" s="188">
        <v>590</v>
      </c>
      <c r="F14" s="158"/>
      <c r="G14" s="158"/>
      <c r="H14" s="158"/>
      <c r="I14" s="158"/>
      <c r="J14" s="158"/>
      <c r="K14" s="158"/>
      <c r="L14" s="158"/>
      <c r="M14" s="158"/>
      <c r="N14" s="157"/>
      <c r="O14" s="157"/>
      <c r="P14" s="157"/>
      <c r="Q14" s="157"/>
      <c r="R14" s="158"/>
      <c r="S14" s="158"/>
      <c r="T14" s="158"/>
      <c r="U14" s="158"/>
      <c r="V14" s="158"/>
      <c r="W14" s="158"/>
      <c r="X14" s="158"/>
      <c r="Y14" s="148"/>
      <c r="Z14" s="148"/>
      <c r="AA14" s="148"/>
      <c r="AB14" s="148"/>
      <c r="AC14" s="148"/>
      <c r="AD14" s="148"/>
      <c r="AE14" s="148"/>
      <c r="AF14" s="148"/>
      <c r="AG14" s="148" t="s">
        <v>239</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67">
        <v>4</v>
      </c>
      <c r="B15" s="168" t="s">
        <v>834</v>
      </c>
      <c r="C15" s="183" t="s">
        <v>835</v>
      </c>
      <c r="D15" s="169" t="s">
        <v>281</v>
      </c>
      <c r="E15" s="170">
        <v>435</v>
      </c>
      <c r="F15" s="171"/>
      <c r="G15" s="172">
        <f>ROUND(E15*F15,2)</f>
        <v>0</v>
      </c>
      <c r="H15" s="171"/>
      <c r="I15" s="172">
        <f>ROUND(E15*H15,2)</f>
        <v>0</v>
      </c>
      <c r="J15" s="171"/>
      <c r="K15" s="172">
        <f>ROUND(E15*J15,2)</f>
        <v>0</v>
      </c>
      <c r="L15" s="172">
        <v>21</v>
      </c>
      <c r="M15" s="172">
        <f>G15*(1+L15/100)</f>
        <v>0</v>
      </c>
      <c r="N15" s="170">
        <v>1.52E-2</v>
      </c>
      <c r="O15" s="170">
        <f>ROUND(E15*N15,2)</f>
        <v>6.61</v>
      </c>
      <c r="P15" s="170">
        <v>0</v>
      </c>
      <c r="Q15" s="170">
        <f>ROUND(E15*P15,2)</f>
        <v>0</v>
      </c>
      <c r="R15" s="172"/>
      <c r="S15" s="172" t="s">
        <v>210</v>
      </c>
      <c r="T15" s="173" t="s">
        <v>210</v>
      </c>
      <c r="U15" s="158">
        <v>0.215</v>
      </c>
      <c r="V15" s="158">
        <f>ROUND(E15*U15,2)</f>
        <v>93.53</v>
      </c>
      <c r="W15" s="158"/>
      <c r="X15" s="158" t="s">
        <v>235</v>
      </c>
      <c r="Y15" s="148"/>
      <c r="Z15" s="148"/>
      <c r="AA15" s="148"/>
      <c r="AB15" s="148"/>
      <c r="AC15" s="148"/>
      <c r="AD15" s="148"/>
      <c r="AE15" s="148"/>
      <c r="AF15" s="148"/>
      <c r="AG15" s="148" t="s">
        <v>236</v>
      </c>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5">
      <c r="A16" s="155"/>
      <c r="B16" s="156"/>
      <c r="C16" s="190" t="s">
        <v>836</v>
      </c>
      <c r="D16" s="187"/>
      <c r="E16" s="188">
        <v>435</v>
      </c>
      <c r="F16" s="158"/>
      <c r="G16" s="158"/>
      <c r="H16" s="158"/>
      <c r="I16" s="158"/>
      <c r="J16" s="158"/>
      <c r="K16" s="158"/>
      <c r="L16" s="158"/>
      <c r="M16" s="158"/>
      <c r="N16" s="157"/>
      <c r="O16" s="157"/>
      <c r="P16" s="157"/>
      <c r="Q16" s="157"/>
      <c r="R16" s="158"/>
      <c r="S16" s="158"/>
      <c r="T16" s="158"/>
      <c r="U16" s="158"/>
      <c r="V16" s="158"/>
      <c r="W16" s="158"/>
      <c r="X16" s="158"/>
      <c r="Y16" s="148"/>
      <c r="Z16" s="148"/>
      <c r="AA16" s="148"/>
      <c r="AB16" s="148"/>
      <c r="AC16" s="148"/>
      <c r="AD16" s="148"/>
      <c r="AE16" s="148"/>
      <c r="AF16" s="148"/>
      <c r="AG16" s="148" t="s">
        <v>239</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5">
      <c r="A17" s="167">
        <v>5</v>
      </c>
      <c r="B17" s="168" t="s">
        <v>837</v>
      </c>
      <c r="C17" s="183" t="s">
        <v>838</v>
      </c>
      <c r="D17" s="169" t="s">
        <v>281</v>
      </c>
      <c r="E17" s="170">
        <v>155</v>
      </c>
      <c r="F17" s="171"/>
      <c r="G17" s="172">
        <f>ROUND(E17*F17,2)</f>
        <v>0</v>
      </c>
      <c r="H17" s="171"/>
      <c r="I17" s="172">
        <f>ROUND(E17*H17,2)</f>
        <v>0</v>
      </c>
      <c r="J17" s="171"/>
      <c r="K17" s="172">
        <f>ROUND(E17*J17,2)</f>
        <v>0</v>
      </c>
      <c r="L17" s="172">
        <v>21</v>
      </c>
      <c r="M17" s="172">
        <f>G17*(1+L17/100)</f>
        <v>0</v>
      </c>
      <c r="N17" s="170">
        <v>3.3600000000000001E-3</v>
      </c>
      <c r="O17" s="170">
        <f>ROUND(E17*N17,2)</f>
        <v>0.52</v>
      </c>
      <c r="P17" s="170">
        <v>0</v>
      </c>
      <c r="Q17" s="170">
        <f>ROUND(E17*P17,2)</f>
        <v>0</v>
      </c>
      <c r="R17" s="172"/>
      <c r="S17" s="172" t="s">
        <v>210</v>
      </c>
      <c r="T17" s="173" t="s">
        <v>210</v>
      </c>
      <c r="U17" s="158">
        <v>0.06</v>
      </c>
      <c r="V17" s="158">
        <f>ROUND(E17*U17,2)</f>
        <v>9.3000000000000007</v>
      </c>
      <c r="W17" s="158"/>
      <c r="X17" s="158" t="s">
        <v>235</v>
      </c>
      <c r="Y17" s="148"/>
      <c r="Z17" s="148"/>
      <c r="AA17" s="148"/>
      <c r="AB17" s="148"/>
      <c r="AC17" s="148"/>
      <c r="AD17" s="148"/>
      <c r="AE17" s="148"/>
      <c r="AF17" s="148"/>
      <c r="AG17" s="148" t="s">
        <v>236</v>
      </c>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5">
      <c r="A18" s="155"/>
      <c r="B18" s="156"/>
      <c r="C18" s="190" t="s">
        <v>839</v>
      </c>
      <c r="D18" s="187"/>
      <c r="E18" s="188">
        <v>155</v>
      </c>
      <c r="F18" s="158"/>
      <c r="G18" s="158"/>
      <c r="H18" s="158"/>
      <c r="I18" s="158"/>
      <c r="J18" s="158"/>
      <c r="K18" s="158"/>
      <c r="L18" s="158"/>
      <c r="M18" s="158"/>
      <c r="N18" s="157"/>
      <c r="O18" s="157"/>
      <c r="P18" s="157"/>
      <c r="Q18" s="157"/>
      <c r="R18" s="158"/>
      <c r="S18" s="158"/>
      <c r="T18" s="158"/>
      <c r="U18" s="158"/>
      <c r="V18" s="158"/>
      <c r="W18" s="158"/>
      <c r="X18" s="158"/>
      <c r="Y18" s="148"/>
      <c r="Z18" s="148"/>
      <c r="AA18" s="148"/>
      <c r="AB18" s="148"/>
      <c r="AC18" s="148"/>
      <c r="AD18" s="148"/>
      <c r="AE18" s="148"/>
      <c r="AF18" s="148"/>
      <c r="AG18" s="148" t="s">
        <v>239</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67">
        <v>6</v>
      </c>
      <c r="B19" s="168" t="s">
        <v>727</v>
      </c>
      <c r="C19" s="183" t="s">
        <v>728</v>
      </c>
      <c r="D19" s="169" t="s">
        <v>281</v>
      </c>
      <c r="E19" s="170">
        <v>590</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c r="S19" s="172" t="s">
        <v>210</v>
      </c>
      <c r="T19" s="173" t="s">
        <v>210</v>
      </c>
      <c r="U19" s="158">
        <v>0.11799999999999999</v>
      </c>
      <c r="V19" s="158">
        <f>ROUND(E19*U19,2)</f>
        <v>69.62</v>
      </c>
      <c r="W19" s="158"/>
      <c r="X19" s="158" t="s">
        <v>235</v>
      </c>
      <c r="Y19" s="148"/>
      <c r="Z19" s="148"/>
      <c r="AA19" s="148"/>
      <c r="AB19" s="148"/>
      <c r="AC19" s="148"/>
      <c r="AD19" s="148"/>
      <c r="AE19" s="148"/>
      <c r="AF19" s="148"/>
      <c r="AG19" s="148" t="s">
        <v>236</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5">
      <c r="A20" s="155"/>
      <c r="B20" s="156"/>
      <c r="C20" s="190" t="s">
        <v>833</v>
      </c>
      <c r="D20" s="187"/>
      <c r="E20" s="188">
        <v>590</v>
      </c>
      <c r="F20" s="158"/>
      <c r="G20" s="158"/>
      <c r="H20" s="158"/>
      <c r="I20" s="158"/>
      <c r="J20" s="158"/>
      <c r="K20" s="158"/>
      <c r="L20" s="158"/>
      <c r="M20" s="158"/>
      <c r="N20" s="157"/>
      <c r="O20" s="157"/>
      <c r="P20" s="157"/>
      <c r="Q20" s="157"/>
      <c r="R20" s="158"/>
      <c r="S20" s="158"/>
      <c r="T20" s="158"/>
      <c r="U20" s="158"/>
      <c r="V20" s="158"/>
      <c r="W20" s="158"/>
      <c r="X20" s="158"/>
      <c r="Y20" s="148"/>
      <c r="Z20" s="148"/>
      <c r="AA20" s="148"/>
      <c r="AB20" s="148"/>
      <c r="AC20" s="148"/>
      <c r="AD20" s="148"/>
      <c r="AE20" s="148"/>
      <c r="AF20" s="148"/>
      <c r="AG20" s="148" t="s">
        <v>239</v>
      </c>
      <c r="AH20" s="148">
        <v>0</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1" x14ac:dyDescent="0.25">
      <c r="A21" s="167">
        <v>7</v>
      </c>
      <c r="B21" s="168" t="s">
        <v>729</v>
      </c>
      <c r="C21" s="183" t="s">
        <v>730</v>
      </c>
      <c r="D21" s="169" t="s">
        <v>252</v>
      </c>
      <c r="E21" s="170">
        <v>590</v>
      </c>
      <c r="F21" s="171"/>
      <c r="G21" s="172">
        <f>ROUND(E21*F21,2)</f>
        <v>0</v>
      </c>
      <c r="H21" s="171"/>
      <c r="I21" s="172">
        <f>ROUND(E21*H21,2)</f>
        <v>0</v>
      </c>
      <c r="J21" s="171"/>
      <c r="K21" s="172">
        <f>ROUND(E21*J21,2)</f>
        <v>0</v>
      </c>
      <c r="L21" s="172">
        <v>21</v>
      </c>
      <c r="M21" s="172">
        <f>G21*(1+L21/100)</f>
        <v>0</v>
      </c>
      <c r="N21" s="170">
        <v>0</v>
      </c>
      <c r="O21" s="170">
        <f>ROUND(E21*N21,2)</f>
        <v>0</v>
      </c>
      <c r="P21" s="170">
        <v>0</v>
      </c>
      <c r="Q21" s="170">
        <f>ROUND(E21*P21,2)</f>
        <v>0</v>
      </c>
      <c r="R21" s="172"/>
      <c r="S21" s="172" t="s">
        <v>210</v>
      </c>
      <c r="T21" s="173" t="s">
        <v>210</v>
      </c>
      <c r="U21" s="158">
        <v>0.129</v>
      </c>
      <c r="V21" s="158">
        <f>ROUND(E21*U21,2)</f>
        <v>76.11</v>
      </c>
      <c r="W21" s="158"/>
      <c r="X21" s="158" t="s">
        <v>235</v>
      </c>
      <c r="Y21" s="148"/>
      <c r="Z21" s="148"/>
      <c r="AA21" s="148"/>
      <c r="AB21" s="148"/>
      <c r="AC21" s="148"/>
      <c r="AD21" s="148"/>
      <c r="AE21" s="148"/>
      <c r="AF21" s="148"/>
      <c r="AG21" s="148" t="s">
        <v>236</v>
      </c>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55"/>
      <c r="B22" s="156"/>
      <c r="C22" s="190" t="s">
        <v>833</v>
      </c>
      <c r="D22" s="187"/>
      <c r="E22" s="188">
        <v>590</v>
      </c>
      <c r="F22" s="158"/>
      <c r="G22" s="158"/>
      <c r="H22" s="158"/>
      <c r="I22" s="158"/>
      <c r="J22" s="158"/>
      <c r="K22" s="158"/>
      <c r="L22" s="158"/>
      <c r="M22" s="158"/>
      <c r="N22" s="157"/>
      <c r="O22" s="157"/>
      <c r="P22" s="157"/>
      <c r="Q22" s="157"/>
      <c r="R22" s="158"/>
      <c r="S22" s="158"/>
      <c r="T22" s="158"/>
      <c r="U22" s="158"/>
      <c r="V22" s="158"/>
      <c r="W22" s="158"/>
      <c r="X22" s="158"/>
      <c r="Y22" s="148"/>
      <c r="Z22" s="148"/>
      <c r="AA22" s="148"/>
      <c r="AB22" s="148"/>
      <c r="AC22" s="148"/>
      <c r="AD22" s="148"/>
      <c r="AE22" s="148"/>
      <c r="AF22" s="148"/>
      <c r="AG22" s="148" t="s">
        <v>239</v>
      </c>
      <c r="AH22" s="148">
        <v>0</v>
      </c>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x14ac:dyDescent="0.25">
      <c r="A23" s="3"/>
      <c r="B23" s="4"/>
      <c r="C23" s="184"/>
      <c r="D23" s="6"/>
      <c r="E23" s="3"/>
      <c r="F23" s="3"/>
      <c r="G23" s="3"/>
      <c r="H23" s="3"/>
      <c r="I23" s="3"/>
      <c r="J23" s="3"/>
      <c r="K23" s="3"/>
      <c r="L23" s="3"/>
      <c r="M23" s="3"/>
      <c r="N23" s="3"/>
      <c r="O23" s="3"/>
      <c r="P23" s="3"/>
      <c r="Q23" s="3"/>
      <c r="R23" s="3"/>
      <c r="S23" s="3"/>
      <c r="T23" s="3"/>
      <c r="U23" s="3"/>
      <c r="V23" s="3"/>
      <c r="W23" s="3"/>
      <c r="X23" s="3"/>
      <c r="AE23">
        <v>15</v>
      </c>
      <c r="AF23">
        <v>21</v>
      </c>
      <c r="AG23" t="s">
        <v>192</v>
      </c>
    </row>
    <row r="24" spans="1:60" x14ac:dyDescent="0.25">
      <c r="A24" s="151"/>
      <c r="B24" s="152" t="s">
        <v>29</v>
      </c>
      <c r="C24" s="185"/>
      <c r="D24" s="153"/>
      <c r="E24" s="154"/>
      <c r="F24" s="154"/>
      <c r="G24" s="166">
        <f>G8</f>
        <v>0</v>
      </c>
      <c r="H24" s="3"/>
      <c r="I24" s="3"/>
      <c r="J24" s="3"/>
      <c r="K24" s="3"/>
      <c r="L24" s="3"/>
      <c r="M24" s="3"/>
      <c r="N24" s="3"/>
      <c r="O24" s="3"/>
      <c r="P24" s="3"/>
      <c r="Q24" s="3"/>
      <c r="R24" s="3"/>
      <c r="S24" s="3"/>
      <c r="T24" s="3"/>
      <c r="U24" s="3"/>
      <c r="V24" s="3"/>
      <c r="W24" s="3"/>
      <c r="X24" s="3"/>
      <c r="AE24">
        <f>SUMIF(L7:L22,AE23,G7:G22)</f>
        <v>0</v>
      </c>
      <c r="AF24">
        <f>SUMIF(L7:L22,AF23,G7:G22)</f>
        <v>0</v>
      </c>
      <c r="AG24" t="s">
        <v>230</v>
      </c>
    </row>
    <row r="25" spans="1:60" x14ac:dyDescent="0.25">
      <c r="C25" s="186"/>
      <c r="D25" s="10"/>
      <c r="AG25" t="s">
        <v>231</v>
      </c>
    </row>
    <row r="26" spans="1:60" x14ac:dyDescent="0.25">
      <c r="D26" s="10"/>
    </row>
    <row r="27" spans="1:60" x14ac:dyDescent="0.25">
      <c r="D27" s="10"/>
    </row>
    <row r="28" spans="1:60" x14ac:dyDescent="0.25">
      <c r="D28" s="10"/>
    </row>
    <row r="29" spans="1:60" x14ac:dyDescent="0.25">
      <c r="D29" s="10"/>
    </row>
    <row r="30" spans="1:60" x14ac:dyDescent="0.25">
      <c r="D30" s="10"/>
    </row>
    <row r="31" spans="1:60" x14ac:dyDescent="0.25">
      <c r="D31" s="10"/>
    </row>
    <row r="32" spans="1:60" x14ac:dyDescent="0.25">
      <c r="D32" s="10"/>
    </row>
    <row r="33" spans="4:4" x14ac:dyDescent="0.25">
      <c r="D33" s="10"/>
    </row>
    <row r="34" spans="4:4" x14ac:dyDescent="0.25">
      <c r="D34" s="10"/>
    </row>
    <row r="35" spans="4:4" x14ac:dyDescent="0.25">
      <c r="D35" s="10"/>
    </row>
    <row r="36" spans="4:4" x14ac:dyDescent="0.25">
      <c r="D36" s="10"/>
    </row>
    <row r="37" spans="4:4" x14ac:dyDescent="0.25">
      <c r="D37" s="10"/>
    </row>
    <row r="38" spans="4:4" x14ac:dyDescent="0.25">
      <c r="D38" s="10"/>
    </row>
    <row r="39" spans="4:4" x14ac:dyDescent="0.25">
      <c r="D39" s="10"/>
    </row>
    <row r="40" spans="4:4" x14ac:dyDescent="0.25">
      <c r="D40" s="10"/>
    </row>
    <row r="41" spans="4:4" x14ac:dyDescent="0.25">
      <c r="D41" s="10"/>
    </row>
    <row r="42" spans="4:4" x14ac:dyDescent="0.25">
      <c r="D42" s="10"/>
    </row>
    <row r="43" spans="4:4" x14ac:dyDescent="0.25">
      <c r="D43" s="10"/>
    </row>
    <row r="44" spans="4:4" x14ac:dyDescent="0.25">
      <c r="D44" s="10"/>
    </row>
    <row r="45" spans="4:4" x14ac:dyDescent="0.25">
      <c r="D45" s="10"/>
    </row>
    <row r="46" spans="4:4" x14ac:dyDescent="0.25">
      <c r="D46" s="10"/>
    </row>
    <row r="47" spans="4:4" x14ac:dyDescent="0.25">
      <c r="D47" s="10"/>
    </row>
    <row r="48" spans="4:4"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LUtXCtOHtHGbLcrTrnAdvfopVFW9xG4poEPYeYguG6EIAxpwevNyY81JJn6zvkDxxw1jranUH3s5LWilaetzqQ==" saltValue="MIYL/WfEzp97qGybYoWm6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76"/>
  <sheetViews>
    <sheetView showGridLines="0" topLeftCell="B27" zoomScaleNormal="100" zoomScaleSheetLayoutView="75" workbookViewId="0">
      <selection activeCell="A28" sqref="A28"/>
    </sheetView>
  </sheetViews>
  <sheetFormatPr defaultColWidth="9" defaultRowHeight="13.2" x14ac:dyDescent="0.25"/>
  <cols>
    <col min="1" max="1" width="8.44140625" hidden="1" customWidth="1"/>
    <col min="2" max="2" width="13.44140625" customWidth="1"/>
    <col min="3" max="3" width="7.44140625" style="50" customWidth="1"/>
    <col min="4" max="4" width="13" style="50" customWidth="1"/>
    <col min="5" max="5" width="9.6640625" style="50" customWidth="1"/>
    <col min="6" max="6" width="11.6640625" customWidth="1"/>
    <col min="7" max="9" width="13" customWidth="1"/>
    <col min="10" max="10" width="5.5546875" customWidth="1"/>
    <col min="11" max="11" width="4.33203125" customWidth="1"/>
    <col min="12" max="15" width="10.6640625" customWidth="1"/>
    <col min="52" max="52" width="94.5546875" customWidth="1"/>
  </cols>
  <sheetData>
    <row r="1" spans="1:15" ht="33.75" customHeight="1" x14ac:dyDescent="0.25">
      <c r="A1" s="46" t="s">
        <v>36</v>
      </c>
      <c r="B1" s="227" t="s">
        <v>41</v>
      </c>
      <c r="C1" s="228"/>
      <c r="D1" s="228"/>
      <c r="E1" s="228"/>
      <c r="F1" s="228"/>
      <c r="G1" s="228"/>
      <c r="H1" s="228"/>
      <c r="I1" s="228"/>
      <c r="J1" s="229"/>
    </row>
    <row r="2" spans="1:15" ht="36" customHeight="1" x14ac:dyDescent="0.25">
      <c r="A2" s="2"/>
      <c r="B2" s="72" t="s">
        <v>22</v>
      </c>
      <c r="C2" s="73"/>
      <c r="D2" s="74" t="s">
        <v>43</v>
      </c>
      <c r="E2" s="233" t="s">
        <v>44</v>
      </c>
      <c r="F2" s="234"/>
      <c r="G2" s="234"/>
      <c r="H2" s="234"/>
      <c r="I2" s="234"/>
      <c r="J2" s="235"/>
      <c r="O2" s="1"/>
    </row>
    <row r="3" spans="1:15" ht="27" hidden="1" customHeight="1" x14ac:dyDescent="0.25">
      <c r="A3" s="2"/>
      <c r="B3" s="75"/>
      <c r="C3" s="73"/>
      <c r="D3" s="76"/>
      <c r="E3" s="236"/>
      <c r="F3" s="237"/>
      <c r="G3" s="237"/>
      <c r="H3" s="237"/>
      <c r="I3" s="237"/>
      <c r="J3" s="238"/>
    </row>
    <row r="4" spans="1:15" ht="23.25" customHeight="1" x14ac:dyDescent="0.25">
      <c r="A4" s="2"/>
      <c r="B4" s="77"/>
      <c r="C4" s="78"/>
      <c r="D4" s="79"/>
      <c r="E4" s="217"/>
      <c r="F4" s="217"/>
      <c r="G4" s="217"/>
      <c r="H4" s="217"/>
      <c r="I4" s="217"/>
      <c r="J4" s="218"/>
    </row>
    <row r="5" spans="1:15" ht="24" customHeight="1" x14ac:dyDescent="0.25">
      <c r="A5" s="2"/>
      <c r="B5" s="30" t="s">
        <v>42</v>
      </c>
      <c r="D5" s="221" t="s">
        <v>45</v>
      </c>
      <c r="E5" s="222"/>
      <c r="F5" s="222"/>
      <c r="G5" s="222"/>
      <c r="H5" s="18" t="s">
        <v>40</v>
      </c>
      <c r="I5" s="81" t="s">
        <v>49</v>
      </c>
      <c r="J5" s="8"/>
    </row>
    <row r="6" spans="1:15" ht="15.75" customHeight="1" x14ac:dyDescent="0.25">
      <c r="A6" s="2"/>
      <c r="B6" s="27"/>
      <c r="C6" s="52"/>
      <c r="D6" s="223" t="s">
        <v>46</v>
      </c>
      <c r="E6" s="224"/>
      <c r="F6" s="224"/>
      <c r="G6" s="224"/>
      <c r="H6" s="18" t="s">
        <v>34</v>
      </c>
      <c r="I6" s="81" t="s">
        <v>50</v>
      </c>
      <c r="J6" s="8"/>
    </row>
    <row r="7" spans="1:15" ht="15.75" customHeight="1" x14ac:dyDescent="0.25">
      <c r="A7" s="2"/>
      <c r="B7" s="28"/>
      <c r="C7" s="53"/>
      <c r="D7" s="80" t="s">
        <v>48</v>
      </c>
      <c r="E7" s="225" t="s">
        <v>47</v>
      </c>
      <c r="F7" s="226"/>
      <c r="G7" s="226"/>
      <c r="H7" s="23"/>
      <c r="I7" s="22"/>
      <c r="J7" s="33"/>
    </row>
    <row r="8" spans="1:15" ht="24" hidden="1" customHeight="1" x14ac:dyDescent="0.25">
      <c r="A8" s="2"/>
      <c r="B8" s="30" t="s">
        <v>20</v>
      </c>
      <c r="D8" s="82" t="s">
        <v>51</v>
      </c>
      <c r="H8" s="18" t="s">
        <v>40</v>
      </c>
      <c r="I8" s="81" t="s">
        <v>55</v>
      </c>
      <c r="J8" s="8"/>
    </row>
    <row r="9" spans="1:15" ht="15.75" hidden="1" customHeight="1" x14ac:dyDescent="0.25">
      <c r="A9" s="2"/>
      <c r="B9" s="2"/>
      <c r="D9" s="82" t="s">
        <v>52</v>
      </c>
      <c r="H9" s="18" t="s">
        <v>34</v>
      </c>
      <c r="I9" s="81" t="s">
        <v>56</v>
      </c>
      <c r="J9" s="8"/>
    </row>
    <row r="10" spans="1:15" ht="15.75" hidden="1" customHeight="1" x14ac:dyDescent="0.25">
      <c r="A10" s="2"/>
      <c r="B10" s="34"/>
      <c r="C10" s="53"/>
      <c r="D10" s="80" t="s">
        <v>54</v>
      </c>
      <c r="E10" s="83" t="s">
        <v>53</v>
      </c>
      <c r="F10" s="23"/>
      <c r="G10" s="14"/>
      <c r="H10" s="14"/>
      <c r="I10" s="35"/>
      <c r="J10" s="33"/>
    </row>
    <row r="11" spans="1:15" ht="24" customHeight="1" x14ac:dyDescent="0.25">
      <c r="A11" s="2"/>
      <c r="B11" s="30" t="s">
        <v>19</v>
      </c>
      <c r="D11" s="240"/>
      <c r="E11" s="240"/>
      <c r="F11" s="240"/>
      <c r="G11" s="240"/>
      <c r="H11" s="18" t="s">
        <v>40</v>
      </c>
      <c r="I11" s="85"/>
      <c r="J11" s="8"/>
    </row>
    <row r="12" spans="1:15" ht="15.75" customHeight="1" x14ac:dyDescent="0.25">
      <c r="A12" s="2"/>
      <c r="B12" s="27"/>
      <c r="C12" s="52"/>
      <c r="D12" s="216"/>
      <c r="E12" s="216"/>
      <c r="F12" s="216"/>
      <c r="G12" s="216"/>
      <c r="H12" s="18" t="s">
        <v>34</v>
      </c>
      <c r="I12" s="85"/>
      <c r="J12" s="8"/>
    </row>
    <row r="13" spans="1:15" ht="15.75" customHeight="1" x14ac:dyDescent="0.25">
      <c r="A13" s="2"/>
      <c r="B13" s="28"/>
      <c r="C13" s="53"/>
      <c r="D13" s="84"/>
      <c r="E13" s="219"/>
      <c r="F13" s="220"/>
      <c r="G13" s="220"/>
      <c r="H13" s="19"/>
      <c r="I13" s="22"/>
      <c r="J13" s="33"/>
    </row>
    <row r="14" spans="1:15" ht="24" customHeight="1" x14ac:dyDescent="0.25">
      <c r="A14" s="2"/>
      <c r="B14" s="42" t="s">
        <v>21</v>
      </c>
      <c r="C14" s="54"/>
      <c r="D14" s="55"/>
      <c r="E14" s="56"/>
      <c r="F14" s="43"/>
      <c r="G14" s="43"/>
      <c r="H14" s="44"/>
      <c r="I14" s="43"/>
      <c r="J14" s="45"/>
    </row>
    <row r="15" spans="1:15" ht="32.25" customHeight="1" x14ac:dyDescent="0.25">
      <c r="A15" s="2"/>
      <c r="B15" s="34" t="s">
        <v>32</v>
      </c>
      <c r="C15" s="57"/>
      <c r="D15" s="51"/>
      <c r="E15" s="239"/>
      <c r="F15" s="239"/>
      <c r="G15" s="241"/>
      <c r="H15" s="241"/>
      <c r="I15" s="241" t="s">
        <v>29</v>
      </c>
      <c r="J15" s="242"/>
    </row>
    <row r="16" spans="1:15" ht="23.25" customHeight="1" x14ac:dyDescent="0.25">
      <c r="A16" s="139" t="s">
        <v>24</v>
      </c>
      <c r="B16" s="37" t="s">
        <v>24</v>
      </c>
      <c r="C16" s="58"/>
      <c r="D16" s="59"/>
      <c r="E16" s="205"/>
      <c r="F16" s="206"/>
      <c r="G16" s="205"/>
      <c r="H16" s="206"/>
      <c r="I16" s="205">
        <f>SUMIF(F155:F172,A16,I155:I172)+SUMIF(F155:F172,"PSU",I155:I172)</f>
        <v>0</v>
      </c>
      <c r="J16" s="207"/>
    </row>
    <row r="17" spans="1:10" ht="23.25" customHeight="1" x14ac:dyDescent="0.25">
      <c r="A17" s="139" t="s">
        <v>25</v>
      </c>
      <c r="B17" s="37" t="s">
        <v>25</v>
      </c>
      <c r="C17" s="58"/>
      <c r="D17" s="59"/>
      <c r="E17" s="205"/>
      <c r="F17" s="206"/>
      <c r="G17" s="205"/>
      <c r="H17" s="206"/>
      <c r="I17" s="205">
        <f>SUMIF(F155:F172,A17,I155:I172)</f>
        <v>0</v>
      </c>
      <c r="J17" s="207"/>
    </row>
    <row r="18" spans="1:10" ht="23.25" customHeight="1" x14ac:dyDescent="0.25">
      <c r="A18" s="139" t="s">
        <v>26</v>
      </c>
      <c r="B18" s="37" t="s">
        <v>26</v>
      </c>
      <c r="C18" s="58"/>
      <c r="D18" s="59"/>
      <c r="E18" s="205"/>
      <c r="F18" s="206"/>
      <c r="G18" s="205"/>
      <c r="H18" s="206"/>
      <c r="I18" s="205">
        <f>SUMIF(F155:F172,A18,I155:I172)</f>
        <v>0</v>
      </c>
      <c r="J18" s="207"/>
    </row>
    <row r="19" spans="1:10" ht="23.25" customHeight="1" x14ac:dyDescent="0.25">
      <c r="A19" s="139" t="s">
        <v>176</v>
      </c>
      <c r="B19" s="37" t="s">
        <v>27</v>
      </c>
      <c r="C19" s="58"/>
      <c r="D19" s="59"/>
      <c r="E19" s="205"/>
      <c r="F19" s="206"/>
      <c r="G19" s="205"/>
      <c r="H19" s="206"/>
      <c r="I19" s="205">
        <f>SUMIF(F155:F172,A19,I155:I172)</f>
        <v>0</v>
      </c>
      <c r="J19" s="207"/>
    </row>
    <row r="20" spans="1:10" ht="23.25" customHeight="1" x14ac:dyDescent="0.25">
      <c r="A20" s="139" t="s">
        <v>177</v>
      </c>
      <c r="B20" s="37" t="s">
        <v>28</v>
      </c>
      <c r="C20" s="58"/>
      <c r="D20" s="59"/>
      <c r="E20" s="205"/>
      <c r="F20" s="206"/>
      <c r="G20" s="205"/>
      <c r="H20" s="206"/>
      <c r="I20" s="205">
        <f>SUMIF(F155:F172,A20,I155:I172)</f>
        <v>0</v>
      </c>
      <c r="J20" s="207"/>
    </row>
    <row r="21" spans="1:10" ht="23.25" customHeight="1" x14ac:dyDescent="0.25">
      <c r="A21" s="2"/>
      <c r="B21" s="47" t="s">
        <v>29</v>
      </c>
      <c r="C21" s="60"/>
      <c r="D21" s="61"/>
      <c r="E21" s="208"/>
      <c r="F21" s="243"/>
      <c r="G21" s="208"/>
      <c r="H21" s="243"/>
      <c r="I21" s="208">
        <f>SUM(I16:J20)</f>
        <v>0</v>
      </c>
      <c r="J21" s="209"/>
    </row>
    <row r="22" spans="1:10" ht="33" customHeight="1" x14ac:dyDescent="0.25">
      <c r="A22" s="2"/>
      <c r="B22" s="41" t="s">
        <v>33</v>
      </c>
      <c r="C22" s="58"/>
      <c r="D22" s="59"/>
      <c r="E22" s="62"/>
      <c r="F22" s="38"/>
      <c r="G22" s="32"/>
      <c r="H22" s="32"/>
      <c r="I22" s="32"/>
      <c r="J22" s="39"/>
    </row>
    <row r="23" spans="1:10" ht="23.25" customHeight="1" x14ac:dyDescent="0.25">
      <c r="A23" s="2">
        <f>ZakladDPHSni*SazbaDPH1/100</f>
        <v>0</v>
      </c>
      <c r="B23" s="37" t="s">
        <v>12</v>
      </c>
      <c r="C23" s="58"/>
      <c r="D23" s="59"/>
      <c r="E23" s="63">
        <v>15</v>
      </c>
      <c r="F23" s="38" t="s">
        <v>0</v>
      </c>
      <c r="G23" s="203">
        <f>ZakladDPHSniVypocet</f>
        <v>0</v>
      </c>
      <c r="H23" s="204"/>
      <c r="I23" s="204"/>
      <c r="J23" s="39" t="str">
        <f t="shared" ref="J23:J28" si="0">Mena</f>
        <v>CZK</v>
      </c>
    </row>
    <row r="24" spans="1:10" ht="23.25" customHeight="1" x14ac:dyDescent="0.25">
      <c r="A24" s="2">
        <f>(A23-INT(A23))*100</f>
        <v>0</v>
      </c>
      <c r="B24" s="37" t="s">
        <v>13</v>
      </c>
      <c r="C24" s="58"/>
      <c r="D24" s="59"/>
      <c r="E24" s="63">
        <f>SazbaDPH1</f>
        <v>15</v>
      </c>
      <c r="F24" s="38" t="s">
        <v>0</v>
      </c>
      <c r="G24" s="201">
        <f>A23</f>
        <v>0</v>
      </c>
      <c r="H24" s="202"/>
      <c r="I24" s="202"/>
      <c r="J24" s="39" t="str">
        <f t="shared" si="0"/>
        <v>CZK</v>
      </c>
    </row>
    <row r="25" spans="1:10" ht="23.25" customHeight="1" x14ac:dyDescent="0.25">
      <c r="A25" s="2">
        <f>ZakladDPHZakl*SazbaDPH2/100</f>
        <v>0</v>
      </c>
      <c r="B25" s="37" t="s">
        <v>14</v>
      </c>
      <c r="C25" s="58"/>
      <c r="D25" s="59"/>
      <c r="E25" s="63">
        <v>21</v>
      </c>
      <c r="F25" s="38" t="s">
        <v>0</v>
      </c>
      <c r="G25" s="203">
        <f>ZakladDPHZaklVypocet</f>
        <v>0</v>
      </c>
      <c r="H25" s="204"/>
      <c r="I25" s="204"/>
      <c r="J25" s="39" t="str">
        <f t="shared" si="0"/>
        <v>CZK</v>
      </c>
    </row>
    <row r="26" spans="1:10" ht="23.25" customHeight="1" x14ac:dyDescent="0.25">
      <c r="A26" s="2">
        <f>(A25-INT(A25))*100</f>
        <v>0</v>
      </c>
      <c r="B26" s="31" t="s">
        <v>15</v>
      </c>
      <c r="C26" s="64"/>
      <c r="D26" s="51"/>
      <c r="E26" s="65">
        <f>SazbaDPH2</f>
        <v>21</v>
      </c>
      <c r="F26" s="29" t="s">
        <v>0</v>
      </c>
      <c r="G26" s="230">
        <f>A25</f>
        <v>0</v>
      </c>
      <c r="H26" s="231"/>
      <c r="I26" s="231"/>
      <c r="J26" s="36" t="str">
        <f t="shared" si="0"/>
        <v>CZK</v>
      </c>
    </row>
    <row r="27" spans="1:10" ht="23.25" customHeight="1" thickBot="1" x14ac:dyDescent="0.3">
      <c r="A27" s="2">
        <f>ZakladDPHSni+DPHSni+ZakladDPHZakl+DPHZakl</f>
        <v>0</v>
      </c>
      <c r="B27" s="30" t="s">
        <v>4</v>
      </c>
      <c r="C27" s="66"/>
      <c r="D27" s="67"/>
      <c r="E27" s="66"/>
      <c r="F27" s="16"/>
      <c r="G27" s="232">
        <f>CenaCelkem-(ZakladDPHSni+DPHSni+ZakladDPHZakl+DPHZakl)</f>
        <v>0</v>
      </c>
      <c r="H27" s="232"/>
      <c r="I27" s="232"/>
      <c r="J27" s="40" t="str">
        <f t="shared" si="0"/>
        <v>CZK</v>
      </c>
    </row>
    <row r="28" spans="1:10" ht="27.75" hidden="1" customHeight="1" thickBot="1" x14ac:dyDescent="0.3">
      <c r="A28" s="2"/>
      <c r="B28" s="112" t="s">
        <v>23</v>
      </c>
      <c r="C28" s="113"/>
      <c r="D28" s="113"/>
      <c r="E28" s="114"/>
      <c r="F28" s="115"/>
      <c r="G28" s="211">
        <f>ZakladDPHSniVypocet+ZakladDPHZaklVypocet</f>
        <v>0</v>
      </c>
      <c r="H28" s="211"/>
      <c r="I28" s="211"/>
      <c r="J28" s="116" t="str">
        <f t="shared" si="0"/>
        <v>CZK</v>
      </c>
    </row>
    <row r="29" spans="1:10" ht="27.75" customHeight="1" thickBot="1" x14ac:dyDescent="0.3">
      <c r="A29" s="2">
        <f>(A27-INT(A27))*100</f>
        <v>0</v>
      </c>
      <c r="B29" s="112" t="s">
        <v>35</v>
      </c>
      <c r="C29" s="117"/>
      <c r="D29" s="117"/>
      <c r="E29" s="117"/>
      <c r="F29" s="118"/>
      <c r="G29" s="210">
        <f>A27</f>
        <v>0</v>
      </c>
      <c r="H29" s="210"/>
      <c r="I29" s="210"/>
      <c r="J29" s="119" t="s">
        <v>75</v>
      </c>
    </row>
    <row r="30" spans="1:10" ht="12.75" customHeight="1" x14ac:dyDescent="0.25">
      <c r="A30" s="2"/>
      <c r="B30" s="2"/>
      <c r="J30" s="9"/>
    </row>
    <row r="31" spans="1:10" ht="30" customHeight="1" x14ac:dyDescent="0.25">
      <c r="A31" s="2"/>
      <c r="B31" s="2"/>
      <c r="J31" s="9"/>
    </row>
    <row r="32" spans="1:10" ht="18.75" customHeight="1" x14ac:dyDescent="0.25">
      <c r="A32" s="2"/>
      <c r="B32" s="17"/>
      <c r="C32" s="68" t="s">
        <v>11</v>
      </c>
      <c r="D32" s="69"/>
      <c r="E32" s="69"/>
      <c r="F32" s="15" t="s">
        <v>10</v>
      </c>
      <c r="G32" s="25"/>
      <c r="H32" s="26"/>
      <c r="I32" s="25"/>
      <c r="J32" s="9"/>
    </row>
    <row r="33" spans="1:10" ht="47.25" customHeight="1" x14ac:dyDescent="0.25">
      <c r="A33" s="2"/>
      <c r="B33" s="2"/>
      <c r="J33" s="9"/>
    </row>
    <row r="34" spans="1:10" s="21" customFormat="1" ht="18.75" customHeight="1" x14ac:dyDescent="0.25">
      <c r="A34" s="20"/>
      <c r="B34" s="20"/>
      <c r="C34" s="70"/>
      <c r="D34" s="212"/>
      <c r="E34" s="213"/>
      <c r="G34" s="214"/>
      <c r="H34" s="215"/>
      <c r="I34" s="215"/>
      <c r="J34" s="24"/>
    </row>
    <row r="35" spans="1:10" ht="12.75" customHeight="1" x14ac:dyDescent="0.25">
      <c r="A35" s="2"/>
      <c r="B35" s="2"/>
      <c r="D35" s="200" t="s">
        <v>2</v>
      </c>
      <c r="E35" s="200"/>
      <c r="H35" s="10" t="s">
        <v>3</v>
      </c>
      <c r="J35" s="9"/>
    </row>
    <row r="36" spans="1:10" ht="13.5" customHeight="1" thickBot="1" x14ac:dyDescent="0.3">
      <c r="A36" s="11"/>
      <c r="B36" s="11"/>
      <c r="C36" s="71"/>
      <c r="D36" s="71"/>
      <c r="E36" s="71"/>
      <c r="F36" s="12"/>
      <c r="G36" s="12"/>
      <c r="H36" s="12"/>
      <c r="I36" s="12"/>
      <c r="J36" s="13"/>
    </row>
    <row r="37" spans="1:10" ht="27" customHeight="1" x14ac:dyDescent="0.25">
      <c r="B37" s="89" t="s">
        <v>16</v>
      </c>
      <c r="C37" s="90"/>
      <c r="D37" s="90"/>
      <c r="E37" s="90"/>
      <c r="F37" s="91"/>
      <c r="G37" s="91"/>
      <c r="H37" s="91"/>
      <c r="I37" s="91"/>
      <c r="J37" s="92"/>
    </row>
    <row r="38" spans="1:10" ht="25.5" customHeight="1" x14ac:dyDescent="0.25">
      <c r="A38" s="88" t="s">
        <v>37</v>
      </c>
      <c r="B38" s="93" t="s">
        <v>17</v>
      </c>
      <c r="C38" s="94" t="s">
        <v>5</v>
      </c>
      <c r="D38" s="94"/>
      <c r="E38" s="94"/>
      <c r="F38" s="95" t="str">
        <f>B23</f>
        <v>Základ pro sníženou DPH</v>
      </c>
      <c r="G38" s="95" t="str">
        <f>B25</f>
        <v>Základ pro základní DPH</v>
      </c>
      <c r="H38" s="96" t="s">
        <v>18</v>
      </c>
      <c r="I38" s="96" t="s">
        <v>1</v>
      </c>
      <c r="J38" s="97" t="s">
        <v>0</v>
      </c>
    </row>
    <row r="39" spans="1:10" ht="25.5" hidden="1" customHeight="1" x14ac:dyDescent="0.25">
      <c r="A39" s="88">
        <v>1</v>
      </c>
      <c r="B39" s="98" t="s">
        <v>57</v>
      </c>
      <c r="C39" s="195"/>
      <c r="D39" s="195"/>
      <c r="E39" s="195"/>
      <c r="F39" s="99">
        <f>'007 007 Naklady'!AE21+'001 001 Pol'!AE149+'002 002 Pol'!AE156+'003 003 Pol'!AE101+'004 004 Pol'!AE60+'005 005 Pol'!AE106+'006 006 Pol'!AE24</f>
        <v>0</v>
      </c>
      <c r="G39" s="100">
        <f>'007 007 Naklady'!AF21+'001 001 Pol'!AF149+'002 002 Pol'!AF156+'003 003 Pol'!AF101+'004 004 Pol'!AF60+'005 005 Pol'!AF106+'006 006 Pol'!AF24</f>
        <v>0</v>
      </c>
      <c r="H39" s="101">
        <f t="shared" ref="H39:H54" si="1">(F39*SazbaDPH1/100)+(G39*SazbaDPH2/100)</f>
        <v>0</v>
      </c>
      <c r="I39" s="101">
        <f>F39+G39+H39</f>
        <v>0</v>
      </c>
      <c r="J39" s="102" t="str">
        <f>IF(CenaCelkemVypocet=0,"",I39/CenaCelkemVypocet*100)</f>
        <v/>
      </c>
    </row>
    <row r="40" spans="1:10" ht="25.5" customHeight="1" x14ac:dyDescent="0.25">
      <c r="A40" s="88">
        <v>2</v>
      </c>
      <c r="B40" s="103"/>
      <c r="C40" s="199" t="s">
        <v>58</v>
      </c>
      <c r="D40" s="199"/>
      <c r="E40" s="199"/>
      <c r="F40" s="104">
        <f>'007 007 Naklady'!AE21</f>
        <v>0</v>
      </c>
      <c r="G40" s="105">
        <f>'007 007 Naklady'!AF21</f>
        <v>0</v>
      </c>
      <c r="H40" s="105">
        <f t="shared" si="1"/>
        <v>0</v>
      </c>
      <c r="I40" s="105">
        <f>F40+G40+H40</f>
        <v>0</v>
      </c>
      <c r="J40" s="106" t="str">
        <f>IF(CenaCelkemVypocet=0,"",I40/CenaCelkemVypocet*100)</f>
        <v/>
      </c>
    </row>
    <row r="41" spans="1:10" ht="25.5" customHeight="1" x14ac:dyDescent="0.25">
      <c r="A41" s="88">
        <v>3</v>
      </c>
      <c r="B41" s="107" t="s">
        <v>59</v>
      </c>
      <c r="C41" s="195" t="s">
        <v>60</v>
      </c>
      <c r="D41" s="195"/>
      <c r="E41" s="195"/>
      <c r="F41" s="108">
        <f>'007 007 Naklady'!AE21</f>
        <v>0</v>
      </c>
      <c r="G41" s="101">
        <f>'007 007 Naklady'!AF21</f>
        <v>0</v>
      </c>
      <c r="H41" s="101">
        <f t="shared" si="1"/>
        <v>0</v>
      </c>
      <c r="I41" s="101">
        <f>F41+G41+H41</f>
        <v>0</v>
      </c>
      <c r="J41" s="102" t="str">
        <f>IF(CenaCelkemVypocet=0,"",I41/CenaCelkemVypocet*100)</f>
        <v/>
      </c>
    </row>
    <row r="42" spans="1:10" ht="25.5" customHeight="1" x14ac:dyDescent="0.25">
      <c r="A42" s="88">
        <v>2</v>
      </c>
      <c r="B42" s="103"/>
      <c r="C42" s="199" t="s">
        <v>61</v>
      </c>
      <c r="D42" s="199"/>
      <c r="E42" s="199"/>
      <c r="F42" s="104"/>
      <c r="G42" s="105"/>
      <c r="H42" s="105">
        <f t="shared" si="1"/>
        <v>0</v>
      </c>
      <c r="I42" s="105"/>
      <c r="J42" s="106"/>
    </row>
    <row r="43" spans="1:10" ht="25.5" customHeight="1" x14ac:dyDescent="0.25">
      <c r="A43" s="88">
        <v>2</v>
      </c>
      <c r="B43" s="103" t="s">
        <v>62</v>
      </c>
      <c r="C43" s="199" t="s">
        <v>63</v>
      </c>
      <c r="D43" s="199"/>
      <c r="E43" s="199"/>
      <c r="F43" s="104">
        <f>'001 001 Pol'!AE149</f>
        <v>0</v>
      </c>
      <c r="G43" s="105">
        <f>'001 001 Pol'!AF149</f>
        <v>0</v>
      </c>
      <c r="H43" s="105">
        <f t="shared" si="1"/>
        <v>0</v>
      </c>
      <c r="I43" s="105">
        <f t="shared" ref="I43:I54" si="2">F43+G43+H43</f>
        <v>0</v>
      </c>
      <c r="J43" s="106" t="str">
        <f t="shared" ref="J43:J54" si="3">IF(CenaCelkemVypocet=0,"",I43/CenaCelkemVypocet*100)</f>
        <v/>
      </c>
    </row>
    <row r="44" spans="1:10" ht="25.5" customHeight="1" x14ac:dyDescent="0.25">
      <c r="A44" s="88">
        <v>3</v>
      </c>
      <c r="B44" s="107" t="s">
        <v>62</v>
      </c>
      <c r="C44" s="195" t="s">
        <v>63</v>
      </c>
      <c r="D44" s="195"/>
      <c r="E44" s="195"/>
      <c r="F44" s="108">
        <f>'001 001 Pol'!AE149</f>
        <v>0</v>
      </c>
      <c r="G44" s="101">
        <f>'001 001 Pol'!AF149</f>
        <v>0</v>
      </c>
      <c r="H44" s="101">
        <f t="shared" si="1"/>
        <v>0</v>
      </c>
      <c r="I44" s="101">
        <f t="shared" si="2"/>
        <v>0</v>
      </c>
      <c r="J44" s="102" t="str">
        <f t="shared" si="3"/>
        <v/>
      </c>
    </row>
    <row r="45" spans="1:10" ht="25.5" customHeight="1" x14ac:dyDescent="0.25">
      <c r="A45" s="88">
        <v>2</v>
      </c>
      <c r="B45" s="103" t="s">
        <v>64</v>
      </c>
      <c r="C45" s="199" t="s">
        <v>65</v>
      </c>
      <c r="D45" s="199"/>
      <c r="E45" s="199"/>
      <c r="F45" s="104">
        <f>'002 002 Pol'!AE156</f>
        <v>0</v>
      </c>
      <c r="G45" s="105">
        <f>'002 002 Pol'!AF156</f>
        <v>0</v>
      </c>
      <c r="H45" s="105">
        <f t="shared" si="1"/>
        <v>0</v>
      </c>
      <c r="I45" s="105">
        <f t="shared" si="2"/>
        <v>0</v>
      </c>
      <c r="J45" s="106" t="str">
        <f t="shared" si="3"/>
        <v/>
      </c>
    </row>
    <row r="46" spans="1:10" ht="25.5" customHeight="1" x14ac:dyDescent="0.25">
      <c r="A46" s="88">
        <v>3</v>
      </c>
      <c r="B46" s="107" t="s">
        <v>64</v>
      </c>
      <c r="C46" s="195" t="s">
        <v>65</v>
      </c>
      <c r="D46" s="195"/>
      <c r="E46" s="195"/>
      <c r="F46" s="108">
        <f>'002 002 Pol'!AE156</f>
        <v>0</v>
      </c>
      <c r="G46" s="101">
        <f>'002 002 Pol'!AF156</f>
        <v>0</v>
      </c>
      <c r="H46" s="101">
        <f t="shared" si="1"/>
        <v>0</v>
      </c>
      <c r="I46" s="101">
        <f t="shared" si="2"/>
        <v>0</v>
      </c>
      <c r="J46" s="102" t="str">
        <f t="shared" si="3"/>
        <v/>
      </c>
    </row>
    <row r="47" spans="1:10" ht="25.5" customHeight="1" x14ac:dyDescent="0.25">
      <c r="A47" s="88">
        <v>2</v>
      </c>
      <c r="B47" s="103" t="s">
        <v>66</v>
      </c>
      <c r="C47" s="199" t="s">
        <v>67</v>
      </c>
      <c r="D47" s="199"/>
      <c r="E47" s="199"/>
      <c r="F47" s="104">
        <f>'003 003 Pol'!AE101</f>
        <v>0</v>
      </c>
      <c r="G47" s="105">
        <f>'003 003 Pol'!AF101</f>
        <v>0</v>
      </c>
      <c r="H47" s="105">
        <f t="shared" si="1"/>
        <v>0</v>
      </c>
      <c r="I47" s="105">
        <f t="shared" si="2"/>
        <v>0</v>
      </c>
      <c r="J47" s="106" t="str">
        <f t="shared" si="3"/>
        <v/>
      </c>
    </row>
    <row r="48" spans="1:10" ht="25.5" customHeight="1" x14ac:dyDescent="0.25">
      <c r="A48" s="88">
        <v>3</v>
      </c>
      <c r="B48" s="107" t="s">
        <v>66</v>
      </c>
      <c r="C48" s="195" t="s">
        <v>67</v>
      </c>
      <c r="D48" s="195"/>
      <c r="E48" s="195"/>
      <c r="F48" s="108">
        <f>'003 003 Pol'!AE101</f>
        <v>0</v>
      </c>
      <c r="G48" s="101">
        <f>'003 003 Pol'!AF101</f>
        <v>0</v>
      </c>
      <c r="H48" s="101">
        <f t="shared" si="1"/>
        <v>0</v>
      </c>
      <c r="I48" s="101">
        <f t="shared" si="2"/>
        <v>0</v>
      </c>
      <c r="J48" s="102" t="str">
        <f t="shared" si="3"/>
        <v/>
      </c>
    </row>
    <row r="49" spans="1:52" ht="25.5" customHeight="1" x14ac:dyDescent="0.25">
      <c r="A49" s="88">
        <v>2</v>
      </c>
      <c r="B49" s="103" t="s">
        <v>68</v>
      </c>
      <c r="C49" s="199" t="s">
        <v>69</v>
      </c>
      <c r="D49" s="199"/>
      <c r="E49" s="199"/>
      <c r="F49" s="104">
        <f>'004 004 Pol'!AE60</f>
        <v>0</v>
      </c>
      <c r="G49" s="105">
        <f>'004 004 Pol'!AF60</f>
        <v>0</v>
      </c>
      <c r="H49" s="105">
        <f t="shared" si="1"/>
        <v>0</v>
      </c>
      <c r="I49" s="105">
        <f t="shared" si="2"/>
        <v>0</v>
      </c>
      <c r="J49" s="106" t="str">
        <f t="shared" si="3"/>
        <v/>
      </c>
    </row>
    <row r="50" spans="1:52" ht="25.5" customHeight="1" x14ac:dyDescent="0.25">
      <c r="A50" s="88">
        <v>3</v>
      </c>
      <c r="B50" s="107" t="s">
        <v>68</v>
      </c>
      <c r="C50" s="195" t="s">
        <v>69</v>
      </c>
      <c r="D50" s="195"/>
      <c r="E50" s="195"/>
      <c r="F50" s="108">
        <f>'004 004 Pol'!AE60</f>
        <v>0</v>
      </c>
      <c r="G50" s="101">
        <f>'004 004 Pol'!AF60</f>
        <v>0</v>
      </c>
      <c r="H50" s="101">
        <f t="shared" si="1"/>
        <v>0</v>
      </c>
      <c r="I50" s="101">
        <f t="shared" si="2"/>
        <v>0</v>
      </c>
      <c r="J50" s="102" t="str">
        <f t="shared" si="3"/>
        <v/>
      </c>
    </row>
    <row r="51" spans="1:52" ht="25.5" customHeight="1" x14ac:dyDescent="0.25">
      <c r="A51" s="88">
        <v>2</v>
      </c>
      <c r="B51" s="103" t="s">
        <v>70</v>
      </c>
      <c r="C51" s="199" t="s">
        <v>71</v>
      </c>
      <c r="D51" s="199"/>
      <c r="E51" s="199"/>
      <c r="F51" s="104">
        <f>'005 005 Pol'!AE106</f>
        <v>0</v>
      </c>
      <c r="G51" s="105">
        <f>'005 005 Pol'!AF106</f>
        <v>0</v>
      </c>
      <c r="H51" s="105">
        <f t="shared" si="1"/>
        <v>0</v>
      </c>
      <c r="I51" s="105">
        <f t="shared" si="2"/>
        <v>0</v>
      </c>
      <c r="J51" s="106" t="str">
        <f t="shared" si="3"/>
        <v/>
      </c>
    </row>
    <row r="52" spans="1:52" ht="25.5" customHeight="1" x14ac:dyDescent="0.25">
      <c r="A52" s="88">
        <v>3</v>
      </c>
      <c r="B52" s="107" t="s">
        <v>70</v>
      </c>
      <c r="C52" s="195" t="s">
        <v>71</v>
      </c>
      <c r="D52" s="195"/>
      <c r="E52" s="195"/>
      <c r="F52" s="108">
        <f>'005 005 Pol'!AE106</f>
        <v>0</v>
      </c>
      <c r="G52" s="101">
        <f>'005 005 Pol'!AF106</f>
        <v>0</v>
      </c>
      <c r="H52" s="101">
        <f t="shared" si="1"/>
        <v>0</v>
      </c>
      <c r="I52" s="101">
        <f t="shared" si="2"/>
        <v>0</v>
      </c>
      <c r="J52" s="102" t="str">
        <f t="shared" si="3"/>
        <v/>
      </c>
    </row>
    <row r="53" spans="1:52" ht="25.5" customHeight="1" x14ac:dyDescent="0.25">
      <c r="A53" s="88">
        <v>2</v>
      </c>
      <c r="B53" s="103" t="s">
        <v>72</v>
      </c>
      <c r="C53" s="199" t="s">
        <v>73</v>
      </c>
      <c r="D53" s="199"/>
      <c r="E53" s="199"/>
      <c r="F53" s="104">
        <f>'006 006 Pol'!AE24</f>
        <v>0</v>
      </c>
      <c r="G53" s="105">
        <f>'006 006 Pol'!AF24</f>
        <v>0</v>
      </c>
      <c r="H53" s="105">
        <f t="shared" si="1"/>
        <v>0</v>
      </c>
      <c r="I53" s="105">
        <f t="shared" si="2"/>
        <v>0</v>
      </c>
      <c r="J53" s="106" t="str">
        <f t="shared" si="3"/>
        <v/>
      </c>
    </row>
    <row r="54" spans="1:52" ht="25.5" customHeight="1" x14ac:dyDescent="0.25">
      <c r="A54" s="88">
        <v>3</v>
      </c>
      <c r="B54" s="107" t="s">
        <v>72</v>
      </c>
      <c r="C54" s="195" t="s">
        <v>73</v>
      </c>
      <c r="D54" s="195"/>
      <c r="E54" s="195"/>
      <c r="F54" s="108">
        <f>'006 006 Pol'!AE24</f>
        <v>0</v>
      </c>
      <c r="G54" s="101">
        <f>'006 006 Pol'!AF24</f>
        <v>0</v>
      </c>
      <c r="H54" s="101">
        <f t="shared" si="1"/>
        <v>0</v>
      </c>
      <c r="I54" s="101">
        <f t="shared" si="2"/>
        <v>0</v>
      </c>
      <c r="J54" s="102" t="str">
        <f t="shared" si="3"/>
        <v/>
      </c>
    </row>
    <row r="55" spans="1:52" ht="25.5" customHeight="1" x14ac:dyDescent="0.25">
      <c r="A55" s="88"/>
      <c r="B55" s="196" t="s">
        <v>74</v>
      </c>
      <c r="C55" s="197"/>
      <c r="D55" s="197"/>
      <c r="E55" s="198"/>
      <c r="F55" s="109">
        <f>SUMIF(A39:A54,"=1",F39:F54)</f>
        <v>0</v>
      </c>
      <c r="G55" s="110">
        <f>SUMIF(A39:A54,"=1",G39:G54)</f>
        <v>0</v>
      </c>
      <c r="H55" s="110">
        <f>SUMIF(A39:A54,"=1",H39:H54)</f>
        <v>0</v>
      </c>
      <c r="I55" s="110">
        <f>SUMIF(A39:A54,"=1",I39:I54)</f>
        <v>0</v>
      </c>
      <c r="J55" s="111">
        <f>SUMIF(A39:A54,"=1",J39:J54)</f>
        <v>0</v>
      </c>
    </row>
    <row r="57" spans="1:52" x14ac:dyDescent="0.25">
      <c r="A57" t="s">
        <v>76</v>
      </c>
      <c r="B57" t="s">
        <v>77</v>
      </c>
    </row>
    <row r="58" spans="1:52" x14ac:dyDescent="0.25">
      <c r="B58" s="194" t="s">
        <v>78</v>
      </c>
      <c r="C58" s="194"/>
      <c r="D58" s="194"/>
      <c r="E58" s="194"/>
      <c r="F58" s="194"/>
      <c r="G58" s="194"/>
      <c r="H58" s="194"/>
      <c r="I58" s="194"/>
      <c r="J58" s="194"/>
      <c r="AZ58" s="120" t="str">
        <f>B58</f>
        <v>Rozpočet je zpracovaný v souladu se zákonem 89/2012 Sb. § 2622 odst. 1 s výhradou</v>
      </c>
    </row>
    <row r="60" spans="1:52" x14ac:dyDescent="0.25">
      <c r="B60" s="194" t="s">
        <v>79</v>
      </c>
      <c r="C60" s="194"/>
      <c r="D60" s="194"/>
      <c r="E60" s="194"/>
      <c r="F60" s="194"/>
      <c r="G60" s="194"/>
      <c r="H60" s="194"/>
      <c r="I60" s="194"/>
      <c r="J60" s="194"/>
      <c r="AZ60" s="120" t="str">
        <f>B60</f>
        <v>Cenová hladina  2022/I   RTS</v>
      </c>
    </row>
    <row r="62" spans="1:52" x14ac:dyDescent="0.25">
      <c r="B62" s="194" t="s">
        <v>80</v>
      </c>
      <c r="C62" s="194"/>
      <c r="D62" s="194"/>
      <c r="E62" s="194"/>
      <c r="F62" s="194"/>
      <c r="G62" s="194"/>
      <c r="H62" s="194"/>
      <c r="I62" s="194"/>
      <c r="J62" s="194"/>
      <c r="AZ62" s="120" t="str">
        <f>B62</f>
        <v>Projektová dokumentace - DSP</v>
      </c>
    </row>
    <row r="65" spans="2:52" x14ac:dyDescent="0.25">
      <c r="B65" s="194" t="s">
        <v>81</v>
      </c>
      <c r="C65" s="194"/>
      <c r="D65" s="194"/>
      <c r="E65" s="194"/>
      <c r="F65" s="194"/>
      <c r="G65" s="194"/>
      <c r="H65" s="194"/>
      <c r="I65" s="194"/>
      <c r="J65" s="194"/>
      <c r="AZ65" s="120" t="str">
        <f>B65</f>
        <v>1. PODMÍNKY PRO ZPRACOVÁNÍ NABÍDKOVÉ CENY</v>
      </c>
    </row>
    <row r="67" spans="2:52" x14ac:dyDescent="0.25">
      <c r="B67" s="194" t="s">
        <v>82</v>
      </c>
      <c r="C67" s="194"/>
      <c r="D67" s="194"/>
      <c r="E67" s="194"/>
      <c r="F67" s="194"/>
      <c r="G67" s="194"/>
      <c r="H67" s="194"/>
      <c r="I67" s="194"/>
      <c r="J67" s="194"/>
      <c r="AZ67" s="120" t="str">
        <f>B67</f>
        <v xml:space="preserve">        Preambule</v>
      </c>
    </row>
    <row r="69" spans="2:52" ht="52.8" x14ac:dyDescent="0.25">
      <c r="B69" s="194" t="s">
        <v>83</v>
      </c>
      <c r="C69" s="194"/>
      <c r="D69" s="194"/>
      <c r="E69" s="194"/>
      <c r="F69" s="194"/>
      <c r="G69" s="194"/>
      <c r="H69" s="194"/>
      <c r="I69" s="194"/>
      <c r="J69" s="194"/>
      <c r="AZ69" s="120" t="str">
        <f>B69</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70" spans="2:52" ht="52.8" x14ac:dyDescent="0.25">
      <c r="B70" s="194" t="s">
        <v>84</v>
      </c>
      <c r="C70" s="194"/>
      <c r="D70" s="194"/>
      <c r="E70" s="194"/>
      <c r="F70" s="194"/>
      <c r="G70" s="194"/>
      <c r="H70" s="194"/>
      <c r="I70" s="194"/>
      <c r="J70" s="194"/>
      <c r="AZ70" s="120" t="str">
        <f>B70</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72" spans="2:52" x14ac:dyDescent="0.25">
      <c r="B72" s="194" t="s">
        <v>85</v>
      </c>
      <c r="C72" s="194"/>
      <c r="D72" s="194"/>
      <c r="E72" s="194"/>
      <c r="F72" s="194"/>
      <c r="G72" s="194"/>
      <c r="H72" s="194"/>
      <c r="I72" s="194"/>
      <c r="J72" s="194"/>
      <c r="AZ72" s="120" t="str">
        <f>B72</f>
        <v xml:space="preserve">        Vymezení některých pojmů</v>
      </c>
    </row>
    <row r="75" spans="2:52" x14ac:dyDescent="0.25">
      <c r="B75" s="194" t="s">
        <v>86</v>
      </c>
      <c r="C75" s="194"/>
      <c r="D75" s="194"/>
      <c r="E75" s="194"/>
      <c r="F75" s="194"/>
      <c r="G75" s="194"/>
      <c r="H75" s="194"/>
      <c r="I75" s="194"/>
      <c r="J75" s="194"/>
      <c r="AZ75" s="120" t="str">
        <f t="shared" ref="AZ75:AZ80" si="4">B75</f>
        <v>Pro účely zpracování nabídkové ceny se jsou použity některé pojmy, pod kterými se rozumí:</v>
      </c>
    </row>
    <row r="76" spans="2:52" ht="39.6" x14ac:dyDescent="0.25">
      <c r="B76" s="194" t="s">
        <v>87</v>
      </c>
      <c r="C76" s="194"/>
      <c r="D76" s="194"/>
      <c r="E76" s="194"/>
      <c r="F76" s="194"/>
      <c r="G76" s="194"/>
      <c r="H76" s="194"/>
      <c r="I76" s="194"/>
      <c r="J76" s="194"/>
      <c r="AZ76" s="120"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77" spans="2:52" ht="39.6" x14ac:dyDescent="0.25">
      <c r="B77" s="194" t="s">
        <v>88</v>
      </c>
      <c r="C77" s="194"/>
      <c r="D77" s="194"/>
      <c r="E77" s="194"/>
      <c r="F77" s="194"/>
      <c r="G77" s="194"/>
      <c r="H77" s="194"/>
      <c r="I77" s="194"/>
      <c r="J77" s="194"/>
      <c r="AZ77" s="120"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78" spans="2:52" ht="52.8" x14ac:dyDescent="0.25">
      <c r="B78" s="194" t="s">
        <v>89</v>
      </c>
      <c r="C78" s="194"/>
      <c r="D78" s="194"/>
      <c r="E78" s="194"/>
      <c r="F78" s="194"/>
      <c r="G78" s="194"/>
      <c r="H78" s="194"/>
      <c r="I78" s="194"/>
      <c r="J78" s="194"/>
      <c r="AZ78" s="120"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79" spans="2:52" ht="79.2" x14ac:dyDescent="0.25">
      <c r="B79" s="194" t="s">
        <v>90</v>
      </c>
      <c r="C79" s="194"/>
      <c r="D79" s="194"/>
      <c r="E79" s="194"/>
      <c r="F79" s="194"/>
      <c r="G79" s="194"/>
      <c r="H79" s="194"/>
      <c r="I79" s="194"/>
      <c r="J79" s="194"/>
      <c r="AZ79" s="120"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80" spans="2:52" ht="52.8" x14ac:dyDescent="0.25">
      <c r="B80" s="194" t="s">
        <v>91</v>
      </c>
      <c r="C80" s="194"/>
      <c r="D80" s="194"/>
      <c r="E80" s="194"/>
      <c r="F80" s="194"/>
      <c r="G80" s="194"/>
      <c r="H80" s="194"/>
      <c r="I80" s="194"/>
      <c r="J80" s="194"/>
      <c r="AZ80" s="120"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82" spans="2:52" x14ac:dyDescent="0.25">
      <c r="B82" s="194" t="s">
        <v>92</v>
      </c>
      <c r="C82" s="194"/>
      <c r="D82" s="194"/>
      <c r="E82" s="194"/>
      <c r="F82" s="194"/>
      <c r="G82" s="194"/>
      <c r="H82" s="194"/>
      <c r="I82" s="194"/>
      <c r="J82" s="194"/>
      <c r="AZ82" s="120" t="str">
        <f>B82</f>
        <v xml:space="preserve">        Cenová soustava</v>
      </c>
    </row>
    <row r="84" spans="2:52" x14ac:dyDescent="0.25">
      <c r="B84" s="194" t="s">
        <v>93</v>
      </c>
      <c r="C84" s="194"/>
      <c r="D84" s="194"/>
      <c r="E84" s="194"/>
      <c r="F84" s="194"/>
      <c r="G84" s="194"/>
      <c r="H84" s="194"/>
      <c r="I84" s="194"/>
      <c r="J84" s="194"/>
      <c r="AZ84" s="120" t="str">
        <f>B84</f>
        <v xml:space="preserve">        Použitá cenová soustava</v>
      </c>
    </row>
    <row r="85" spans="2:52" ht="39.6" x14ac:dyDescent="0.25">
      <c r="B85" s="194" t="s">
        <v>94</v>
      </c>
      <c r="C85" s="194"/>
      <c r="D85" s="194"/>
      <c r="E85" s="194"/>
      <c r="F85" s="194"/>
      <c r="G85" s="194"/>
      <c r="H85" s="194"/>
      <c r="I85" s="194"/>
      <c r="J85" s="194"/>
      <c r="AZ85" s="120" t="str">
        <f>B85</f>
        <v>Soupisy stavebních prací, dodávek a služeb jsou zpracovány s použitím cenové soustavy zpracované společností RTS, a.s.. Položky z cenové soustavy mají uveden odkaz na cenovou soustavu včetně označení příslušného ceníku.</v>
      </c>
    </row>
    <row r="87" spans="2:52" x14ac:dyDescent="0.25">
      <c r="B87" s="194" t="s">
        <v>95</v>
      </c>
      <c r="C87" s="194"/>
      <c r="D87" s="194"/>
      <c r="E87" s="194"/>
      <c r="F87" s="194"/>
      <c r="G87" s="194"/>
      <c r="H87" s="194"/>
      <c r="I87" s="194"/>
      <c r="J87" s="194"/>
      <c r="AZ87" s="120" t="str">
        <f>B87</f>
        <v xml:space="preserve">        Technické podmínky</v>
      </c>
    </row>
    <row r="88" spans="2:52" ht="39.6" x14ac:dyDescent="0.25">
      <c r="B88" s="194" t="s">
        <v>96</v>
      </c>
      <c r="C88" s="194"/>
      <c r="D88" s="194"/>
      <c r="E88" s="194"/>
      <c r="F88" s="194"/>
      <c r="G88" s="194"/>
      <c r="H88" s="194"/>
      <c r="I88" s="194"/>
      <c r="J88" s="194"/>
      <c r="AZ88" s="120" t="str">
        <f>B88</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90" spans="2:52" x14ac:dyDescent="0.25">
      <c r="B90" s="194" t="s">
        <v>97</v>
      </c>
      <c r="C90" s="194"/>
      <c r="D90" s="194"/>
      <c r="E90" s="194"/>
      <c r="F90" s="194"/>
      <c r="G90" s="194"/>
      <c r="H90" s="194"/>
      <c r="I90" s="194"/>
      <c r="J90" s="194"/>
      <c r="AZ90" s="120" t="str">
        <f>B90</f>
        <v>Individuální položky</v>
      </c>
    </row>
    <row r="91" spans="2:52" ht="39.6" x14ac:dyDescent="0.25">
      <c r="B91" s="194" t="s">
        <v>98</v>
      </c>
      <c r="C91" s="194"/>
      <c r="D91" s="194"/>
      <c r="E91" s="194"/>
      <c r="F91" s="194"/>
      <c r="G91" s="194"/>
      <c r="H91" s="194"/>
      <c r="I91" s="194"/>
      <c r="J91" s="194"/>
      <c r="AZ91" s="120" t="str">
        <f>B91</f>
        <v>Položky soupisu prací, které cenová soustava neobsahuje, jsou označeny popisem „vlastní“. Pro tyto položky jsou cenové a technické podmínky definovány jejich popisem, případně odkazem na konkrétní část příslušné dokumentace.</v>
      </c>
    </row>
    <row r="93" spans="2:52" x14ac:dyDescent="0.25">
      <c r="B93" s="194" t="s">
        <v>99</v>
      </c>
      <c r="C93" s="194"/>
      <c r="D93" s="194"/>
      <c r="E93" s="194"/>
      <c r="F93" s="194"/>
      <c r="G93" s="194"/>
      <c r="H93" s="194"/>
      <c r="I93" s="194"/>
      <c r="J93" s="194"/>
      <c r="AZ93" s="120" t="str">
        <f>B93</f>
        <v xml:space="preserve">        Závaznost a změna soupisu</v>
      </c>
    </row>
    <row r="95" spans="2:52" x14ac:dyDescent="0.25">
      <c r="B95" s="194" t="s">
        <v>100</v>
      </c>
      <c r="C95" s="194"/>
      <c r="D95" s="194"/>
      <c r="E95" s="194"/>
      <c r="F95" s="194"/>
      <c r="G95" s="194"/>
      <c r="H95" s="194"/>
      <c r="I95" s="194"/>
      <c r="J95" s="194"/>
      <c r="AZ95" s="120" t="str">
        <f>B95</f>
        <v xml:space="preserve">        Závaznost soupisu</v>
      </c>
    </row>
    <row r="96" spans="2:52" ht="39.6" x14ac:dyDescent="0.25">
      <c r="B96" s="194" t="s">
        <v>101</v>
      </c>
      <c r="C96" s="194"/>
      <c r="D96" s="194"/>
      <c r="E96" s="194"/>
      <c r="F96" s="194"/>
      <c r="G96" s="194"/>
      <c r="H96" s="194"/>
      <c r="I96" s="194"/>
      <c r="J96" s="194"/>
      <c r="AZ96" s="120" t="str">
        <f>B96</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98" spans="2:52" x14ac:dyDescent="0.25">
      <c r="B98" s="194" t="s">
        <v>102</v>
      </c>
      <c r="C98" s="194"/>
      <c r="D98" s="194"/>
      <c r="E98" s="194"/>
      <c r="F98" s="194"/>
      <c r="G98" s="194"/>
      <c r="H98" s="194"/>
      <c r="I98" s="194"/>
      <c r="J98" s="194"/>
      <c r="AZ98" s="120" t="str">
        <f>B98</f>
        <v xml:space="preserve">        Zvláštní podmínky pro stanovení nabídkové ceny</v>
      </c>
    </row>
    <row r="100" spans="2:52" x14ac:dyDescent="0.25">
      <c r="B100" s="194" t="s">
        <v>103</v>
      </c>
      <c r="C100" s="194"/>
      <c r="D100" s="194"/>
      <c r="E100" s="194"/>
      <c r="F100" s="194"/>
      <c r="G100" s="194"/>
      <c r="H100" s="194"/>
      <c r="I100" s="194"/>
      <c r="J100" s="194"/>
      <c r="AZ100" s="120" t="str">
        <f>B100</f>
        <v xml:space="preserve">        Přeprava vybouraných hmot, suti a vytěžené zeminy</v>
      </c>
    </row>
    <row r="101" spans="2:52" ht="79.2" x14ac:dyDescent="0.25">
      <c r="B101" s="194" t="s">
        <v>104</v>
      </c>
      <c r="C101" s="194"/>
      <c r="D101" s="194"/>
      <c r="E101" s="194"/>
      <c r="F101" s="194"/>
      <c r="G101" s="194"/>
      <c r="H101" s="194"/>
      <c r="I101" s="194"/>
      <c r="J101" s="194"/>
      <c r="AZ101" s="120" t="str">
        <f>B101</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103" spans="2:52" x14ac:dyDescent="0.25">
      <c r="B103" s="194" t="s">
        <v>105</v>
      </c>
      <c r="C103" s="194"/>
      <c r="D103" s="194"/>
      <c r="E103" s="194"/>
      <c r="F103" s="194"/>
      <c r="G103" s="194"/>
      <c r="H103" s="194"/>
      <c r="I103" s="194"/>
      <c r="J103" s="194"/>
      <c r="AZ103" s="120" t="str">
        <f>B103</f>
        <v xml:space="preserve">        Vnitrostaveništní přesun stavebního materiálu</v>
      </c>
    </row>
    <row r="104" spans="2:52" ht="52.8" x14ac:dyDescent="0.25">
      <c r="B104" s="194" t="s">
        <v>106</v>
      </c>
      <c r="C104" s="194"/>
      <c r="D104" s="194"/>
      <c r="E104" s="194"/>
      <c r="F104" s="194"/>
      <c r="G104" s="194"/>
      <c r="H104" s="194"/>
      <c r="I104" s="194"/>
      <c r="J104" s="194"/>
      <c r="AZ104" s="120" t="str">
        <f>B104</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105" spans="2:52" ht="52.8" x14ac:dyDescent="0.25">
      <c r="B105" s="194" t="s">
        <v>107</v>
      </c>
      <c r="C105" s="194"/>
      <c r="D105" s="194"/>
      <c r="E105" s="194"/>
      <c r="F105" s="194"/>
      <c r="G105" s="194"/>
      <c r="H105" s="194"/>
      <c r="I105" s="194"/>
      <c r="J105" s="194"/>
      <c r="AZ105" s="120" t="str">
        <f>B105</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107" spans="2:52" x14ac:dyDescent="0.25">
      <c r="B107" s="194" t="s">
        <v>108</v>
      </c>
      <c r="C107" s="194"/>
      <c r="D107" s="194"/>
      <c r="E107" s="194"/>
      <c r="F107" s="194"/>
      <c r="G107" s="194"/>
      <c r="H107" s="194"/>
      <c r="I107" s="194"/>
      <c r="J107" s="194"/>
      <c r="AZ107" s="120" t="str">
        <f>B107</f>
        <v xml:space="preserve">        Příplatky za ztížené podmínky prací</v>
      </c>
    </row>
    <row r="108" spans="2:52" ht="26.4" x14ac:dyDescent="0.25">
      <c r="B108" s="194" t="s">
        <v>109</v>
      </c>
      <c r="C108" s="194"/>
      <c r="D108" s="194"/>
      <c r="E108" s="194"/>
      <c r="F108" s="194"/>
      <c r="G108" s="194"/>
      <c r="H108" s="194"/>
      <c r="I108" s="194"/>
      <c r="J108" s="194"/>
      <c r="AZ108" s="120" t="str">
        <f>B108</f>
        <v>Pokud soupis položku příplatku za ztížené podmínky obsahuje, je dodavatel povinen ji ocenit bez ohledu na to, že tento příplatek dodavatel standardně neuplatňuje.</v>
      </c>
    </row>
    <row r="110" spans="2:52" x14ac:dyDescent="0.25">
      <c r="B110" s="194" t="s">
        <v>110</v>
      </c>
      <c r="C110" s="194"/>
      <c r="D110" s="194"/>
      <c r="E110" s="194"/>
      <c r="F110" s="194"/>
      <c r="G110" s="194"/>
      <c r="H110" s="194"/>
      <c r="I110" s="194"/>
      <c r="J110" s="194"/>
      <c r="AZ110" s="120" t="str">
        <f>B110</f>
        <v xml:space="preserve">        Vedlejší a ostatní náklady</v>
      </c>
    </row>
    <row r="111" spans="2:52" ht="26.4" x14ac:dyDescent="0.25">
      <c r="B111" s="194" t="s">
        <v>111</v>
      </c>
      <c r="C111" s="194"/>
      <c r="D111" s="194"/>
      <c r="E111" s="194"/>
      <c r="F111" s="194"/>
      <c r="G111" s="194"/>
      <c r="H111" s="194"/>
      <c r="I111" s="194"/>
      <c r="J111" s="194"/>
      <c r="AZ111" s="120" t="str">
        <f>B111</f>
        <v>Tyto náklady jsou popsány v samostatném soupisu stavebních prací, dodávek a služeb s tím, že dodavatel je povinen v rámci těchto nákladů ocenit všechny definované náklady souhrnně pro celou stavbu.</v>
      </c>
    </row>
    <row r="115" spans="2:52" x14ac:dyDescent="0.25">
      <c r="B115" s="194" t="s">
        <v>112</v>
      </c>
      <c r="C115" s="194"/>
      <c r="D115" s="194"/>
      <c r="E115" s="194"/>
      <c r="F115" s="194"/>
      <c r="G115" s="194"/>
      <c r="H115" s="194"/>
      <c r="I115" s="194"/>
      <c r="J115" s="194"/>
      <c r="AZ115" s="120" t="str">
        <f>B115</f>
        <v>2. SPECIFICKÉ PODMÍNKY PRO ZPRACOVÁNÍ NABÍDKOVÉ CENY</v>
      </c>
    </row>
    <row r="117" spans="2:52" x14ac:dyDescent="0.25">
      <c r="B117" s="194" t="s">
        <v>113</v>
      </c>
      <c r="C117" s="194"/>
      <c r="D117" s="194"/>
      <c r="E117" s="194"/>
      <c r="F117" s="194"/>
      <c r="G117" s="194"/>
      <c r="H117" s="194"/>
      <c r="I117" s="194"/>
      <c r="J117" s="194"/>
      <c r="AZ117" s="120" t="str">
        <f>B117</f>
        <v>Zde doplní zpracovatel soupisu  případná specifika týkající se konkrétní zakázky.</v>
      </c>
    </row>
    <row r="120" spans="2:52" x14ac:dyDescent="0.25">
      <c r="B120" s="194" t="s">
        <v>114</v>
      </c>
      <c r="C120" s="194"/>
      <c r="D120" s="194"/>
      <c r="E120" s="194"/>
      <c r="F120" s="194"/>
      <c r="G120" s="194"/>
      <c r="H120" s="194"/>
      <c r="I120" s="194"/>
      <c r="J120" s="194"/>
      <c r="AZ120" s="120" t="str">
        <f>B120</f>
        <v>3. ELEKTRONICKÁ PODOBA SOUPISU</v>
      </c>
    </row>
    <row r="122" spans="2:52" x14ac:dyDescent="0.25">
      <c r="B122" s="194" t="s">
        <v>115</v>
      </c>
      <c r="C122" s="194"/>
      <c r="D122" s="194"/>
      <c r="E122" s="194"/>
      <c r="F122" s="194"/>
      <c r="G122" s="194"/>
      <c r="H122" s="194"/>
      <c r="I122" s="194"/>
      <c r="J122" s="194"/>
      <c r="AZ122" s="120" t="str">
        <f>B122</f>
        <v xml:space="preserve">        Elektronická podoba soupisu</v>
      </c>
    </row>
    <row r="123" spans="2:52" ht="26.4" x14ac:dyDescent="0.25">
      <c r="B123" s="194" t="s">
        <v>116</v>
      </c>
      <c r="C123" s="194"/>
      <c r="D123" s="194"/>
      <c r="E123" s="194"/>
      <c r="F123" s="194"/>
      <c r="G123" s="194"/>
      <c r="H123" s="194"/>
      <c r="I123" s="194"/>
      <c r="J123" s="194"/>
      <c r="AZ123" s="120" t="str">
        <f>B123</f>
        <v>V souladu se zákonem jsou předložené soupisy zpracovány i v elektronické podobě.  Elektronickou podobou soupisu stavebních prací, dodávek a služeb je formát MS EXCEL.</v>
      </c>
    </row>
    <row r="124" spans="2:52" x14ac:dyDescent="0.25">
      <c r="B124" s="194" t="s">
        <v>117</v>
      </c>
      <c r="C124" s="194"/>
      <c r="D124" s="194"/>
      <c r="E124" s="194"/>
      <c r="F124" s="194"/>
      <c r="G124" s="194"/>
      <c r="H124" s="194"/>
      <c r="I124" s="194"/>
      <c r="J124" s="194"/>
      <c r="AZ124" s="120" t="str">
        <f>B124</f>
        <v>Popis formátu soupisu odpovídá svou strukturou vzorovému soupisu volně dostupnému na internetové adrese:</v>
      </c>
    </row>
    <row r="126" spans="2:52" x14ac:dyDescent="0.25">
      <c r="B126" s="194" t="s">
        <v>118</v>
      </c>
      <c r="C126" s="194"/>
      <c r="D126" s="194"/>
      <c r="E126" s="194"/>
      <c r="F126" s="194"/>
      <c r="G126" s="194"/>
      <c r="H126" s="194"/>
      <c r="I126" s="194"/>
      <c r="J126" s="194"/>
      <c r="AZ126" s="120" t="str">
        <f>B126</f>
        <v>www.stavebnionline.cz/soupis</v>
      </c>
    </row>
    <row r="128" spans="2:52" x14ac:dyDescent="0.25">
      <c r="B128" s="194" t="s">
        <v>119</v>
      </c>
      <c r="C128" s="194"/>
      <c r="D128" s="194"/>
      <c r="E128" s="194"/>
      <c r="F128" s="194"/>
      <c r="G128" s="194"/>
      <c r="H128" s="194"/>
      <c r="I128" s="194"/>
      <c r="J128" s="194"/>
      <c r="AZ128" s="120" t="str">
        <f>B128</f>
        <v xml:space="preserve">        Zpracování elektronické podoby soupisu</v>
      </c>
    </row>
    <row r="129" spans="1:52" ht="52.8" x14ac:dyDescent="0.25">
      <c r="B129" s="194" t="s">
        <v>120</v>
      </c>
      <c r="C129" s="194"/>
      <c r="D129" s="194"/>
      <c r="E129" s="194"/>
      <c r="F129" s="194"/>
      <c r="G129" s="194"/>
      <c r="H129" s="194"/>
      <c r="I129" s="194"/>
      <c r="J129" s="194"/>
      <c r="AZ129" s="120" t="str">
        <f>B129</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31" spans="1:52" x14ac:dyDescent="0.25">
      <c r="B131" s="194" t="s">
        <v>121</v>
      </c>
      <c r="C131" s="194"/>
      <c r="D131" s="194"/>
      <c r="E131" s="194"/>
      <c r="F131" s="194"/>
      <c r="G131" s="194"/>
      <c r="H131" s="194"/>
      <c r="I131" s="194"/>
      <c r="J131" s="194"/>
      <c r="AZ131" s="120" t="str">
        <f>B131</f>
        <v xml:space="preserve">        Jiný formát soupisu</v>
      </c>
    </row>
    <row r="132" spans="1:52" ht="39.6" x14ac:dyDescent="0.25">
      <c r="B132" s="194" t="s">
        <v>122</v>
      </c>
      <c r="C132" s="194"/>
      <c r="D132" s="194"/>
      <c r="E132" s="194"/>
      <c r="F132" s="194"/>
      <c r="G132" s="194"/>
      <c r="H132" s="194"/>
      <c r="I132" s="194"/>
      <c r="J132" s="194"/>
      <c r="AZ132" s="120" t="str">
        <f>B132</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34" spans="1:52" x14ac:dyDescent="0.25">
      <c r="B134" s="194" t="s">
        <v>123</v>
      </c>
      <c r="C134" s="194"/>
      <c r="D134" s="194"/>
      <c r="E134" s="194"/>
      <c r="F134" s="194"/>
      <c r="G134" s="194"/>
      <c r="H134" s="194"/>
      <c r="I134" s="194"/>
      <c r="J134" s="194"/>
      <c r="AZ134" s="120" t="str">
        <f>B134</f>
        <v xml:space="preserve">        Závěrečné ustanovení</v>
      </c>
    </row>
    <row r="135" spans="1:52" x14ac:dyDescent="0.25">
      <c r="B135" s="194" t="s">
        <v>124</v>
      </c>
      <c r="C135" s="194"/>
      <c r="D135" s="194"/>
      <c r="E135" s="194"/>
      <c r="F135" s="194"/>
      <c r="G135" s="194"/>
      <c r="H135" s="194"/>
      <c r="I135" s="194"/>
      <c r="J135" s="194"/>
      <c r="AZ135" s="120" t="str">
        <f>B135</f>
        <v>Ostatní podmínky vztahující se ke zpracování nabídkové ceny jsou uvedeny v zadávací dokumentaci.</v>
      </c>
    </row>
    <row r="136" spans="1:52" x14ac:dyDescent="0.25">
      <c r="A136" t="s">
        <v>125</v>
      </c>
      <c r="B136" t="s">
        <v>126</v>
      </c>
    </row>
    <row r="137" spans="1:52" x14ac:dyDescent="0.25">
      <c r="A137" t="s">
        <v>127</v>
      </c>
      <c r="B137" t="s">
        <v>128</v>
      </c>
    </row>
    <row r="138" spans="1:52" x14ac:dyDescent="0.25">
      <c r="A138" t="s">
        <v>125</v>
      </c>
      <c r="B138" t="s">
        <v>129</v>
      </c>
    </row>
    <row r="139" spans="1:52" x14ac:dyDescent="0.25">
      <c r="A139" t="s">
        <v>127</v>
      </c>
      <c r="B139" t="s">
        <v>130</v>
      </c>
    </row>
    <row r="140" spans="1:52" x14ac:dyDescent="0.25">
      <c r="A140" t="s">
        <v>125</v>
      </c>
      <c r="B140" t="s">
        <v>131</v>
      </c>
    </row>
    <row r="141" spans="1:52" x14ac:dyDescent="0.25">
      <c r="A141" t="s">
        <v>127</v>
      </c>
      <c r="B141" t="s">
        <v>132</v>
      </c>
    </row>
    <row r="142" spans="1:52" x14ac:dyDescent="0.25">
      <c r="A142" t="s">
        <v>125</v>
      </c>
      <c r="B142" t="s">
        <v>133</v>
      </c>
    </row>
    <row r="143" spans="1:52" x14ac:dyDescent="0.25">
      <c r="A143" t="s">
        <v>127</v>
      </c>
      <c r="B143" t="s">
        <v>134</v>
      </c>
    </row>
    <row r="144" spans="1:52" x14ac:dyDescent="0.25">
      <c r="A144" t="s">
        <v>125</v>
      </c>
      <c r="B144" t="s">
        <v>135</v>
      </c>
    </row>
    <row r="145" spans="1:10" x14ac:dyDescent="0.25">
      <c r="A145" t="s">
        <v>127</v>
      </c>
      <c r="B145" t="s">
        <v>136</v>
      </c>
    </row>
    <row r="146" spans="1:10" x14ac:dyDescent="0.25">
      <c r="A146" t="s">
        <v>125</v>
      </c>
      <c r="B146" t="s">
        <v>137</v>
      </c>
    </row>
    <row r="147" spans="1:10" x14ac:dyDescent="0.25">
      <c r="A147" t="s">
        <v>127</v>
      </c>
      <c r="B147" t="s">
        <v>138</v>
      </c>
    </row>
    <row r="148" spans="1:10" x14ac:dyDescent="0.25">
      <c r="A148" t="s">
        <v>125</v>
      </c>
      <c r="B148" t="s">
        <v>139</v>
      </c>
    </row>
    <row r="149" spans="1:10" x14ac:dyDescent="0.25">
      <c r="A149" t="s">
        <v>127</v>
      </c>
      <c r="B149" t="s">
        <v>140</v>
      </c>
    </row>
    <row r="152" spans="1:10" ht="15.6" x14ac:dyDescent="0.3">
      <c r="B152" s="121" t="s">
        <v>141</v>
      </c>
    </row>
    <row r="154" spans="1:10" ht="25.5" customHeight="1" x14ac:dyDescent="0.25">
      <c r="A154" s="123"/>
      <c r="B154" s="126" t="s">
        <v>17</v>
      </c>
      <c r="C154" s="126" t="s">
        <v>5</v>
      </c>
      <c r="D154" s="127"/>
      <c r="E154" s="127"/>
      <c r="F154" s="128" t="s">
        <v>142</v>
      </c>
      <c r="G154" s="128"/>
      <c r="H154" s="128"/>
      <c r="I154" s="128" t="s">
        <v>29</v>
      </c>
      <c r="J154" s="128" t="s">
        <v>0</v>
      </c>
    </row>
    <row r="155" spans="1:10" ht="36.75" customHeight="1" x14ac:dyDescent="0.25">
      <c r="A155" s="124"/>
      <c r="B155" s="129" t="s">
        <v>143</v>
      </c>
      <c r="C155" s="192" t="s">
        <v>144</v>
      </c>
      <c r="D155" s="193"/>
      <c r="E155" s="193"/>
      <c r="F155" s="135" t="s">
        <v>24</v>
      </c>
      <c r="G155" s="136"/>
      <c r="H155" s="136"/>
      <c r="I155" s="136">
        <f>'001 001 Pol'!G8+'002 002 Pol'!G8+'003 003 Pol'!G8+'005 005 Pol'!G8</f>
        <v>0</v>
      </c>
      <c r="J155" s="133" t="str">
        <f>IF(I173=0,"",I155/I173*100)</f>
        <v/>
      </c>
    </row>
    <row r="156" spans="1:10" ht="36.75" customHeight="1" x14ac:dyDescent="0.25">
      <c r="A156" s="124"/>
      <c r="B156" s="129" t="s">
        <v>145</v>
      </c>
      <c r="C156" s="192" t="s">
        <v>146</v>
      </c>
      <c r="D156" s="193"/>
      <c r="E156" s="193"/>
      <c r="F156" s="135" t="s">
        <v>24</v>
      </c>
      <c r="G156" s="136"/>
      <c r="H156" s="136"/>
      <c r="I156" s="136">
        <f>'003 003 Pol'!G34+'005 005 Pol'!G48</f>
        <v>0</v>
      </c>
      <c r="J156" s="133" t="str">
        <f>IF(I173=0,"",I156/I173*100)</f>
        <v/>
      </c>
    </row>
    <row r="157" spans="1:10" ht="36.75" customHeight="1" x14ac:dyDescent="0.25">
      <c r="A157" s="124"/>
      <c r="B157" s="129" t="s">
        <v>147</v>
      </c>
      <c r="C157" s="192" t="s">
        <v>148</v>
      </c>
      <c r="D157" s="193"/>
      <c r="E157" s="193"/>
      <c r="F157" s="135" t="s">
        <v>24</v>
      </c>
      <c r="G157" s="136"/>
      <c r="H157" s="136"/>
      <c r="I157" s="136">
        <f>'003 003 Pol'!G50</f>
        <v>0</v>
      </c>
      <c r="J157" s="133" t="str">
        <f>IF(I173=0,"",I157/I173*100)</f>
        <v/>
      </c>
    </row>
    <row r="158" spans="1:10" ht="36.75" customHeight="1" x14ac:dyDescent="0.25">
      <c r="A158" s="124"/>
      <c r="B158" s="129" t="s">
        <v>149</v>
      </c>
      <c r="C158" s="192" t="s">
        <v>150</v>
      </c>
      <c r="D158" s="193"/>
      <c r="E158" s="193"/>
      <c r="F158" s="135" t="s">
        <v>24</v>
      </c>
      <c r="G158" s="136"/>
      <c r="H158" s="136"/>
      <c r="I158" s="136">
        <f>'002 002 Pol'!G44+'005 005 Pol'!G69</f>
        <v>0</v>
      </c>
      <c r="J158" s="133" t="str">
        <f>IF(I173=0,"",I158/I173*100)</f>
        <v/>
      </c>
    </row>
    <row r="159" spans="1:10" ht="36.75" customHeight="1" x14ac:dyDescent="0.25">
      <c r="A159" s="124"/>
      <c r="B159" s="129" t="s">
        <v>151</v>
      </c>
      <c r="C159" s="192" t="s">
        <v>152</v>
      </c>
      <c r="D159" s="193"/>
      <c r="E159" s="193"/>
      <c r="F159" s="135" t="s">
        <v>24</v>
      </c>
      <c r="G159" s="136"/>
      <c r="H159" s="136"/>
      <c r="I159" s="136">
        <f>'002 002 Pol'!G54</f>
        <v>0</v>
      </c>
      <c r="J159" s="133" t="str">
        <f>IF(I173=0,"",I159/I173*100)</f>
        <v/>
      </c>
    </row>
    <row r="160" spans="1:10" ht="36.75" customHeight="1" x14ac:dyDescent="0.25">
      <c r="A160" s="124"/>
      <c r="B160" s="129" t="s">
        <v>153</v>
      </c>
      <c r="C160" s="192" t="s">
        <v>154</v>
      </c>
      <c r="D160" s="193"/>
      <c r="E160" s="193"/>
      <c r="F160" s="135" t="s">
        <v>24</v>
      </c>
      <c r="G160" s="136"/>
      <c r="H160" s="136"/>
      <c r="I160" s="136">
        <f>'001 001 Pol'!G95+'005 005 Pol'!G75</f>
        <v>0</v>
      </c>
      <c r="J160" s="133" t="str">
        <f>IF(I173=0,"",I160/I173*100)</f>
        <v/>
      </c>
    </row>
    <row r="161" spans="1:10" ht="36.75" customHeight="1" x14ac:dyDescent="0.25">
      <c r="A161" s="124"/>
      <c r="B161" s="129" t="s">
        <v>155</v>
      </c>
      <c r="C161" s="192" t="s">
        <v>156</v>
      </c>
      <c r="D161" s="193"/>
      <c r="E161" s="193"/>
      <c r="F161" s="135" t="s">
        <v>24</v>
      </c>
      <c r="G161" s="136"/>
      <c r="H161" s="136"/>
      <c r="I161" s="136">
        <f>'001 001 Pol'!G101+'002 002 Pol'!G104</f>
        <v>0</v>
      </c>
      <c r="J161" s="133" t="str">
        <f>IF(I173=0,"",I161/I173*100)</f>
        <v/>
      </c>
    </row>
    <row r="162" spans="1:10" ht="36.75" customHeight="1" x14ac:dyDescent="0.25">
      <c r="A162" s="124"/>
      <c r="B162" s="129" t="s">
        <v>157</v>
      </c>
      <c r="C162" s="192" t="s">
        <v>158</v>
      </c>
      <c r="D162" s="193"/>
      <c r="E162" s="193"/>
      <c r="F162" s="135" t="s">
        <v>24</v>
      </c>
      <c r="G162" s="136"/>
      <c r="H162" s="136"/>
      <c r="I162" s="136">
        <f>'002 002 Pol'!G145</f>
        <v>0</v>
      </c>
      <c r="J162" s="133" t="str">
        <f>IF(I173=0,"",I162/I173*100)</f>
        <v/>
      </c>
    </row>
    <row r="163" spans="1:10" ht="36.75" customHeight="1" x14ac:dyDescent="0.25">
      <c r="A163" s="124"/>
      <c r="B163" s="129" t="s">
        <v>159</v>
      </c>
      <c r="C163" s="192" t="s">
        <v>160</v>
      </c>
      <c r="D163" s="193"/>
      <c r="E163" s="193"/>
      <c r="F163" s="135" t="s">
        <v>24</v>
      </c>
      <c r="G163" s="136"/>
      <c r="H163" s="136"/>
      <c r="I163" s="136">
        <f>'003 003 Pol'!G76</f>
        <v>0</v>
      </c>
      <c r="J163" s="133" t="str">
        <f>IF(I173=0,"",I163/I173*100)</f>
        <v/>
      </c>
    </row>
    <row r="164" spans="1:10" ht="36.75" customHeight="1" x14ac:dyDescent="0.25">
      <c r="A164" s="124"/>
      <c r="B164" s="129" t="s">
        <v>161</v>
      </c>
      <c r="C164" s="192" t="s">
        <v>162</v>
      </c>
      <c r="D164" s="193"/>
      <c r="E164" s="193"/>
      <c r="F164" s="135" t="s">
        <v>24</v>
      </c>
      <c r="G164" s="136"/>
      <c r="H164" s="136"/>
      <c r="I164" s="136">
        <f>'001 001 Pol'!G105</f>
        <v>0</v>
      </c>
      <c r="J164" s="133" t="str">
        <f>IF(I173=0,"",I164/I173*100)</f>
        <v/>
      </c>
    </row>
    <row r="165" spans="1:10" ht="36.75" customHeight="1" x14ac:dyDescent="0.25">
      <c r="A165" s="124"/>
      <c r="B165" s="129" t="s">
        <v>163</v>
      </c>
      <c r="C165" s="192" t="s">
        <v>164</v>
      </c>
      <c r="D165" s="193"/>
      <c r="E165" s="193"/>
      <c r="F165" s="135" t="s">
        <v>24</v>
      </c>
      <c r="G165" s="136"/>
      <c r="H165" s="136"/>
      <c r="I165" s="136">
        <f>'002 002 Pol'!G148+'003 003 Pol'!G86+'005 005 Pol'!G99</f>
        <v>0</v>
      </c>
      <c r="J165" s="133" t="str">
        <f>IF(I173=0,"",I165/I173*100)</f>
        <v/>
      </c>
    </row>
    <row r="166" spans="1:10" ht="36.75" customHeight="1" x14ac:dyDescent="0.25">
      <c r="A166" s="124"/>
      <c r="B166" s="129" t="s">
        <v>165</v>
      </c>
      <c r="C166" s="192" t="s">
        <v>166</v>
      </c>
      <c r="D166" s="193"/>
      <c r="E166" s="193"/>
      <c r="F166" s="135" t="s">
        <v>25</v>
      </c>
      <c r="G166" s="136"/>
      <c r="H166" s="136"/>
      <c r="I166" s="136">
        <f>'001 001 Pol'!G122+'003 003 Pol'!G92</f>
        <v>0</v>
      </c>
      <c r="J166" s="133" t="str">
        <f>IF(I173=0,"",I166/I173*100)</f>
        <v/>
      </c>
    </row>
    <row r="167" spans="1:10" ht="36.75" customHeight="1" x14ac:dyDescent="0.25">
      <c r="A167" s="124"/>
      <c r="B167" s="129" t="s">
        <v>167</v>
      </c>
      <c r="C167" s="192" t="s">
        <v>168</v>
      </c>
      <c r="D167" s="193"/>
      <c r="E167" s="193"/>
      <c r="F167" s="135" t="s">
        <v>26</v>
      </c>
      <c r="G167" s="136"/>
      <c r="H167" s="136"/>
      <c r="I167" s="136">
        <f>'001 001 Pol'!G127+'004 004 Pol'!G8</f>
        <v>0</v>
      </c>
      <c r="J167" s="133" t="str">
        <f>IF(I173=0,"",I167/I173*100)</f>
        <v/>
      </c>
    </row>
    <row r="168" spans="1:10" ht="36.75" customHeight="1" x14ac:dyDescent="0.25">
      <c r="A168" s="124"/>
      <c r="B168" s="129" t="s">
        <v>169</v>
      </c>
      <c r="C168" s="192" t="s">
        <v>170</v>
      </c>
      <c r="D168" s="193"/>
      <c r="E168" s="193"/>
      <c r="F168" s="135" t="s">
        <v>26</v>
      </c>
      <c r="G168" s="136"/>
      <c r="H168" s="136"/>
      <c r="I168" s="136">
        <f>'004 004 Pol'!G28+'006 006 Pol'!G8</f>
        <v>0</v>
      </c>
      <c r="J168" s="133" t="str">
        <f>IF(I173=0,"",I168/I173*100)</f>
        <v/>
      </c>
    </row>
    <row r="169" spans="1:10" ht="36.75" customHeight="1" x14ac:dyDescent="0.25">
      <c r="A169" s="124"/>
      <c r="B169" s="129" t="s">
        <v>171</v>
      </c>
      <c r="C169" s="192" t="s">
        <v>172</v>
      </c>
      <c r="D169" s="193"/>
      <c r="E169" s="193"/>
      <c r="F169" s="135" t="s">
        <v>26</v>
      </c>
      <c r="G169" s="136"/>
      <c r="H169" s="136"/>
      <c r="I169" s="136">
        <f>'004 004 Pol'!G48</f>
        <v>0</v>
      </c>
      <c r="J169" s="133" t="str">
        <f>IF(I173=0,"",I169/I173*100)</f>
        <v/>
      </c>
    </row>
    <row r="170" spans="1:10" ht="36.75" customHeight="1" x14ac:dyDescent="0.25">
      <c r="A170" s="124"/>
      <c r="B170" s="129" t="s">
        <v>173</v>
      </c>
      <c r="C170" s="192" t="s">
        <v>174</v>
      </c>
      <c r="D170" s="193"/>
      <c r="E170" s="193"/>
      <c r="F170" s="135" t="s">
        <v>175</v>
      </c>
      <c r="G170" s="136"/>
      <c r="H170" s="136"/>
      <c r="I170" s="136">
        <f>'001 001 Pol'!G135</f>
        <v>0</v>
      </c>
      <c r="J170" s="133" t="str">
        <f>IF(I173=0,"",I170/I173*100)</f>
        <v/>
      </c>
    </row>
    <row r="171" spans="1:10" ht="36.75" customHeight="1" x14ac:dyDescent="0.25">
      <c r="A171" s="124"/>
      <c r="B171" s="129" t="s">
        <v>176</v>
      </c>
      <c r="C171" s="192" t="s">
        <v>27</v>
      </c>
      <c r="D171" s="193"/>
      <c r="E171" s="193"/>
      <c r="F171" s="135" t="s">
        <v>176</v>
      </c>
      <c r="G171" s="136"/>
      <c r="H171" s="136"/>
      <c r="I171" s="136">
        <f>'007 007 Naklady'!G8</f>
        <v>0</v>
      </c>
      <c r="J171" s="133" t="str">
        <f>IF(I173=0,"",I171/I173*100)</f>
        <v/>
      </c>
    </row>
    <row r="172" spans="1:10" ht="36.75" customHeight="1" x14ac:dyDescent="0.25">
      <c r="A172" s="124"/>
      <c r="B172" s="129" t="s">
        <v>177</v>
      </c>
      <c r="C172" s="192" t="s">
        <v>28</v>
      </c>
      <c r="D172" s="193"/>
      <c r="E172" s="193"/>
      <c r="F172" s="135" t="s">
        <v>177</v>
      </c>
      <c r="G172" s="136"/>
      <c r="H172" s="136"/>
      <c r="I172" s="136">
        <f>'007 007 Naklady'!G16</f>
        <v>0</v>
      </c>
      <c r="J172" s="133" t="str">
        <f>IF(I173=0,"",I172/I173*100)</f>
        <v/>
      </c>
    </row>
    <row r="173" spans="1:10" ht="25.5" customHeight="1" x14ac:dyDescent="0.25">
      <c r="A173" s="125"/>
      <c r="B173" s="130" t="s">
        <v>1</v>
      </c>
      <c r="C173" s="131"/>
      <c r="D173" s="132"/>
      <c r="E173" s="132"/>
      <c r="F173" s="137"/>
      <c r="G173" s="138"/>
      <c r="H173" s="138"/>
      <c r="I173" s="138">
        <f>SUM(I155:I172)</f>
        <v>0</v>
      </c>
      <c r="J173" s="134">
        <f>SUM(J155:J172)</f>
        <v>0</v>
      </c>
    </row>
    <row r="174" spans="1:10" x14ac:dyDescent="0.25">
      <c r="F174" s="86"/>
      <c r="G174" s="86"/>
      <c r="H174" s="86"/>
      <c r="I174" s="86"/>
      <c r="J174" s="87"/>
    </row>
    <row r="175" spans="1:10" x14ac:dyDescent="0.25">
      <c r="F175" s="86"/>
      <c r="G175" s="86"/>
      <c r="H175" s="86"/>
      <c r="I175" s="86"/>
      <c r="J175" s="87"/>
    </row>
    <row r="176" spans="1:10" x14ac:dyDescent="0.25">
      <c r="F176" s="86"/>
      <c r="G176" s="86"/>
      <c r="H176" s="86"/>
      <c r="I176" s="86"/>
      <c r="J176" s="87"/>
    </row>
  </sheetData>
  <sheetProtection algorithmName="SHA-512" hashValue="qXfVJfn9w54cPGqraI0t5cYg12LTOscvaHaMAPFxmlMMiL7FBJrZIU6b8hQRnNOgE8tmmYLE00pzI3JWRs0xlg==" saltValue="UzLwBgXC61NpsrxJRnpZA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3">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4:E44"/>
    <mergeCell ref="C45:E45"/>
    <mergeCell ref="C46:E46"/>
    <mergeCell ref="C47:E47"/>
    <mergeCell ref="C48:E48"/>
    <mergeCell ref="C39:E39"/>
    <mergeCell ref="C40:E40"/>
    <mergeCell ref="C41:E41"/>
    <mergeCell ref="C42:E42"/>
    <mergeCell ref="C43:E43"/>
    <mergeCell ref="C54:E54"/>
    <mergeCell ref="B55:E55"/>
    <mergeCell ref="B58:J58"/>
    <mergeCell ref="B60:J60"/>
    <mergeCell ref="B62:J62"/>
    <mergeCell ref="C49:E49"/>
    <mergeCell ref="C50:E50"/>
    <mergeCell ref="C51:E51"/>
    <mergeCell ref="C52:E52"/>
    <mergeCell ref="C53:E53"/>
    <mergeCell ref="B75:J75"/>
    <mergeCell ref="B76:J76"/>
    <mergeCell ref="B77:J77"/>
    <mergeCell ref="B78:J78"/>
    <mergeCell ref="B79:J79"/>
    <mergeCell ref="B65:J65"/>
    <mergeCell ref="B67:J67"/>
    <mergeCell ref="B69:J69"/>
    <mergeCell ref="B70:J70"/>
    <mergeCell ref="B72:J72"/>
    <mergeCell ref="B88:J88"/>
    <mergeCell ref="B90:J90"/>
    <mergeCell ref="B91:J91"/>
    <mergeCell ref="B93:J93"/>
    <mergeCell ref="B95:J95"/>
    <mergeCell ref="B80:J80"/>
    <mergeCell ref="B82:J82"/>
    <mergeCell ref="B84:J84"/>
    <mergeCell ref="B85:J85"/>
    <mergeCell ref="B87:J87"/>
    <mergeCell ref="B104:J104"/>
    <mergeCell ref="B105:J105"/>
    <mergeCell ref="B107:J107"/>
    <mergeCell ref="B108:J108"/>
    <mergeCell ref="B110:J110"/>
    <mergeCell ref="B96:J96"/>
    <mergeCell ref="B98:J98"/>
    <mergeCell ref="B100:J100"/>
    <mergeCell ref="B101:J101"/>
    <mergeCell ref="B103:J103"/>
    <mergeCell ref="B123:J123"/>
    <mergeCell ref="B124:J124"/>
    <mergeCell ref="B126:J126"/>
    <mergeCell ref="B128:J128"/>
    <mergeCell ref="B129:J129"/>
    <mergeCell ref="B111:J111"/>
    <mergeCell ref="B115:J115"/>
    <mergeCell ref="B117:J117"/>
    <mergeCell ref="B120:J120"/>
    <mergeCell ref="B122:J122"/>
    <mergeCell ref="C156:E156"/>
    <mergeCell ref="C157:E157"/>
    <mergeCell ref="C158:E158"/>
    <mergeCell ref="C159:E159"/>
    <mergeCell ref="C160:E160"/>
    <mergeCell ref="B131:J131"/>
    <mergeCell ref="B132:J132"/>
    <mergeCell ref="B134:J134"/>
    <mergeCell ref="B135:J135"/>
    <mergeCell ref="C155:E155"/>
    <mergeCell ref="C171:E171"/>
    <mergeCell ref="C172:E172"/>
    <mergeCell ref="C166:E166"/>
    <mergeCell ref="C167:E167"/>
    <mergeCell ref="C168:E168"/>
    <mergeCell ref="C169:E169"/>
    <mergeCell ref="C170:E170"/>
    <mergeCell ref="C161:E161"/>
    <mergeCell ref="C162:E162"/>
    <mergeCell ref="C163:E163"/>
    <mergeCell ref="C164:E164"/>
    <mergeCell ref="C165:E165"/>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49"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244" t="s">
        <v>6</v>
      </c>
      <c r="B1" s="244"/>
      <c r="C1" s="245"/>
      <c r="D1" s="244"/>
      <c r="E1" s="244"/>
      <c r="F1" s="244"/>
      <c r="G1" s="244"/>
    </row>
    <row r="2" spans="1:7" ht="24.9" customHeight="1" x14ac:dyDescent="0.25">
      <c r="A2" s="49" t="s">
        <v>7</v>
      </c>
      <c r="B2" s="48"/>
      <c r="C2" s="246"/>
      <c r="D2" s="246"/>
      <c r="E2" s="246"/>
      <c r="F2" s="246"/>
      <c r="G2" s="247"/>
    </row>
    <row r="3" spans="1:7" ht="24.9" customHeight="1" x14ac:dyDescent="0.25">
      <c r="A3" s="49" t="s">
        <v>8</v>
      </c>
      <c r="B3" s="48"/>
      <c r="C3" s="246"/>
      <c r="D3" s="246"/>
      <c r="E3" s="246"/>
      <c r="F3" s="246"/>
      <c r="G3" s="247"/>
    </row>
    <row r="4" spans="1:7" ht="24.9" customHeight="1" x14ac:dyDescent="0.25">
      <c r="A4" s="49" t="s">
        <v>9</v>
      </c>
      <c r="B4" s="48"/>
      <c r="C4" s="246"/>
      <c r="D4" s="246"/>
      <c r="E4" s="246"/>
      <c r="F4" s="246"/>
      <c r="G4" s="247"/>
    </row>
    <row r="5" spans="1:7" x14ac:dyDescent="0.25">
      <c r="B5" s="4"/>
      <c r="C5" s="5"/>
      <c r="D5" s="6"/>
    </row>
  </sheetData>
  <sheetProtection algorithmName="SHA-512" hashValue="aqwLWIjMf3tW70+ipll+wxnn8OWv7P71nt0PoR/bcw9jNxDT/Rx+WK7oyAGUt6tDp3QRCPOXnnmP3BiYAY1HVw==" saltValue="83FLPYnsiX5IbW4ib2t7n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67F61-DA6D-41F1-B5E7-0126E8C97D66}">
  <sheetPr>
    <outlinePr summaryBelow="0"/>
  </sheetPr>
  <dimension ref="A1:BH5000"/>
  <sheetViews>
    <sheetView workbookViewId="0">
      <pane ySplit="7" topLeftCell="A8" activePane="bottomLeft" state="frozen"/>
      <selection pane="bottomLeft" activeCell="C19" sqref="C19"/>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248" t="s">
        <v>178</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59</v>
      </c>
      <c r="C3" s="249" t="s">
        <v>60</v>
      </c>
      <c r="D3" s="250"/>
      <c r="E3" s="250"/>
      <c r="F3" s="250"/>
      <c r="G3" s="251"/>
      <c r="AC3" s="122" t="s">
        <v>181</v>
      </c>
      <c r="AG3" t="s">
        <v>182</v>
      </c>
    </row>
    <row r="4" spans="1:60" ht="24.9" customHeight="1" x14ac:dyDescent="0.25">
      <c r="A4" s="141" t="s">
        <v>9</v>
      </c>
      <c r="B4" s="142" t="s">
        <v>59</v>
      </c>
      <c r="C4" s="252" t="s">
        <v>60</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176</v>
      </c>
      <c r="C8" s="181" t="s">
        <v>27</v>
      </c>
      <c r="D8" s="162"/>
      <c r="E8" s="163"/>
      <c r="F8" s="164"/>
      <c r="G8" s="164">
        <f>SUMIF(AG9:AG15,"&lt;&gt;NOR",G9:G15)</f>
        <v>0</v>
      </c>
      <c r="H8" s="164"/>
      <c r="I8" s="164">
        <f>SUM(I9:I15)</f>
        <v>0</v>
      </c>
      <c r="J8" s="164"/>
      <c r="K8" s="164">
        <f>SUM(K9:K15)</f>
        <v>0</v>
      </c>
      <c r="L8" s="164"/>
      <c r="M8" s="164">
        <f>SUM(M9:M15)</f>
        <v>0</v>
      </c>
      <c r="N8" s="163"/>
      <c r="O8" s="163">
        <f>SUM(O9:O15)</f>
        <v>0</v>
      </c>
      <c r="P8" s="163"/>
      <c r="Q8" s="163">
        <f>SUM(Q9:Q15)</f>
        <v>0</v>
      </c>
      <c r="R8" s="164"/>
      <c r="S8" s="164"/>
      <c r="T8" s="165"/>
      <c r="U8" s="159"/>
      <c r="V8" s="159">
        <f>SUM(V9:V15)</f>
        <v>0</v>
      </c>
      <c r="W8" s="159"/>
      <c r="X8" s="159"/>
      <c r="AG8" t="s">
        <v>206</v>
      </c>
    </row>
    <row r="9" spans="1:60" outlineLevel="1" x14ac:dyDescent="0.25">
      <c r="A9" s="174">
        <v>1</v>
      </c>
      <c r="B9" s="175" t="s">
        <v>207</v>
      </c>
      <c r="C9" s="182" t="s">
        <v>208</v>
      </c>
      <c r="D9" s="176" t="s">
        <v>209</v>
      </c>
      <c r="E9" s="177">
        <v>1</v>
      </c>
      <c r="F9" s="178"/>
      <c r="G9" s="179">
        <f t="shared" ref="G9:G15" si="0">ROUND(E9*F9,2)</f>
        <v>0</v>
      </c>
      <c r="H9" s="178"/>
      <c r="I9" s="179">
        <f t="shared" ref="I9:I15" si="1">ROUND(E9*H9,2)</f>
        <v>0</v>
      </c>
      <c r="J9" s="178"/>
      <c r="K9" s="179">
        <f t="shared" ref="K9:K15" si="2">ROUND(E9*J9,2)</f>
        <v>0</v>
      </c>
      <c r="L9" s="179">
        <v>21</v>
      </c>
      <c r="M9" s="179">
        <f t="shared" ref="M9:M15" si="3">G9*(1+L9/100)</f>
        <v>0</v>
      </c>
      <c r="N9" s="177">
        <v>0</v>
      </c>
      <c r="O9" s="177">
        <f t="shared" ref="O9:O15" si="4">ROUND(E9*N9,2)</f>
        <v>0</v>
      </c>
      <c r="P9" s="177">
        <v>0</v>
      </c>
      <c r="Q9" s="177">
        <f t="shared" ref="Q9:Q15" si="5">ROUND(E9*P9,2)</f>
        <v>0</v>
      </c>
      <c r="R9" s="179"/>
      <c r="S9" s="179" t="s">
        <v>210</v>
      </c>
      <c r="T9" s="180" t="s">
        <v>211</v>
      </c>
      <c r="U9" s="158">
        <v>0</v>
      </c>
      <c r="V9" s="158">
        <f t="shared" ref="V9:V15" si="6">ROUND(E9*U9,2)</f>
        <v>0</v>
      </c>
      <c r="W9" s="158"/>
      <c r="X9" s="158" t="s">
        <v>212</v>
      </c>
      <c r="Y9" s="148"/>
      <c r="Z9" s="148"/>
      <c r="AA9" s="148"/>
      <c r="AB9" s="148"/>
      <c r="AC9" s="148"/>
      <c r="AD9" s="148"/>
      <c r="AE9" s="148"/>
      <c r="AF9" s="148"/>
      <c r="AG9" s="148" t="s">
        <v>213</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74">
        <v>2</v>
      </c>
      <c r="B10" s="175" t="s">
        <v>214</v>
      </c>
      <c r="C10" s="182" t="s">
        <v>215</v>
      </c>
      <c r="D10" s="176" t="s">
        <v>209</v>
      </c>
      <c r="E10" s="177">
        <v>1</v>
      </c>
      <c r="F10" s="178"/>
      <c r="G10" s="179">
        <f t="shared" si="0"/>
        <v>0</v>
      </c>
      <c r="H10" s="178"/>
      <c r="I10" s="179">
        <f t="shared" si="1"/>
        <v>0</v>
      </c>
      <c r="J10" s="178"/>
      <c r="K10" s="179">
        <f t="shared" si="2"/>
        <v>0</v>
      </c>
      <c r="L10" s="179">
        <v>21</v>
      </c>
      <c r="M10" s="179">
        <f t="shared" si="3"/>
        <v>0</v>
      </c>
      <c r="N10" s="177">
        <v>0</v>
      </c>
      <c r="O10" s="177">
        <f t="shared" si="4"/>
        <v>0</v>
      </c>
      <c r="P10" s="177">
        <v>0</v>
      </c>
      <c r="Q10" s="177">
        <f t="shared" si="5"/>
        <v>0</v>
      </c>
      <c r="R10" s="179"/>
      <c r="S10" s="179" t="s">
        <v>210</v>
      </c>
      <c r="T10" s="180" t="s">
        <v>211</v>
      </c>
      <c r="U10" s="158">
        <v>0</v>
      </c>
      <c r="V10" s="158">
        <f t="shared" si="6"/>
        <v>0</v>
      </c>
      <c r="W10" s="158"/>
      <c r="X10" s="158" t="s">
        <v>212</v>
      </c>
      <c r="Y10" s="148"/>
      <c r="Z10" s="148"/>
      <c r="AA10" s="148"/>
      <c r="AB10" s="148"/>
      <c r="AC10" s="148"/>
      <c r="AD10" s="148"/>
      <c r="AE10" s="148"/>
      <c r="AF10" s="148"/>
      <c r="AG10" s="148" t="s">
        <v>213</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74">
        <v>3</v>
      </c>
      <c r="B11" s="175" t="s">
        <v>216</v>
      </c>
      <c r="C11" s="182" t="s">
        <v>217</v>
      </c>
      <c r="D11" s="176" t="s">
        <v>209</v>
      </c>
      <c r="E11" s="177">
        <v>1</v>
      </c>
      <c r="F11" s="178"/>
      <c r="G11" s="179">
        <f t="shared" si="0"/>
        <v>0</v>
      </c>
      <c r="H11" s="178"/>
      <c r="I11" s="179">
        <f t="shared" si="1"/>
        <v>0</v>
      </c>
      <c r="J11" s="178"/>
      <c r="K11" s="179">
        <f t="shared" si="2"/>
        <v>0</v>
      </c>
      <c r="L11" s="179">
        <v>21</v>
      </c>
      <c r="M11" s="179">
        <f t="shared" si="3"/>
        <v>0</v>
      </c>
      <c r="N11" s="177">
        <v>0</v>
      </c>
      <c r="O11" s="177">
        <f t="shared" si="4"/>
        <v>0</v>
      </c>
      <c r="P11" s="177">
        <v>0</v>
      </c>
      <c r="Q11" s="177">
        <f t="shared" si="5"/>
        <v>0</v>
      </c>
      <c r="R11" s="179"/>
      <c r="S11" s="179" t="s">
        <v>210</v>
      </c>
      <c r="T11" s="180" t="s">
        <v>211</v>
      </c>
      <c r="U11" s="158">
        <v>0</v>
      </c>
      <c r="V11" s="158">
        <f t="shared" si="6"/>
        <v>0</v>
      </c>
      <c r="W11" s="158"/>
      <c r="X11" s="158" t="s">
        <v>212</v>
      </c>
      <c r="Y11" s="148"/>
      <c r="Z11" s="148"/>
      <c r="AA11" s="148"/>
      <c r="AB11" s="148"/>
      <c r="AC11" s="148"/>
      <c r="AD11" s="148"/>
      <c r="AE11" s="148"/>
      <c r="AF11" s="148"/>
      <c r="AG11" s="148" t="s">
        <v>213</v>
      </c>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74">
        <v>4</v>
      </c>
      <c r="B12" s="175" t="s">
        <v>218</v>
      </c>
      <c r="C12" s="182" t="s">
        <v>219</v>
      </c>
      <c r="D12" s="176" t="s">
        <v>209</v>
      </c>
      <c r="E12" s="177">
        <v>1</v>
      </c>
      <c r="F12" s="178"/>
      <c r="G12" s="179">
        <f t="shared" si="0"/>
        <v>0</v>
      </c>
      <c r="H12" s="178"/>
      <c r="I12" s="179">
        <f t="shared" si="1"/>
        <v>0</v>
      </c>
      <c r="J12" s="178"/>
      <c r="K12" s="179">
        <f t="shared" si="2"/>
        <v>0</v>
      </c>
      <c r="L12" s="179">
        <v>21</v>
      </c>
      <c r="M12" s="179">
        <f t="shared" si="3"/>
        <v>0</v>
      </c>
      <c r="N12" s="177">
        <v>0</v>
      </c>
      <c r="O12" s="177">
        <f t="shared" si="4"/>
        <v>0</v>
      </c>
      <c r="P12" s="177">
        <v>0</v>
      </c>
      <c r="Q12" s="177">
        <f t="shared" si="5"/>
        <v>0</v>
      </c>
      <c r="R12" s="179"/>
      <c r="S12" s="179" t="s">
        <v>210</v>
      </c>
      <c r="T12" s="180" t="s">
        <v>211</v>
      </c>
      <c r="U12" s="158">
        <v>0</v>
      </c>
      <c r="V12" s="158">
        <f t="shared" si="6"/>
        <v>0</v>
      </c>
      <c r="W12" s="158"/>
      <c r="X12" s="158" t="s">
        <v>212</v>
      </c>
      <c r="Y12" s="148"/>
      <c r="Z12" s="148"/>
      <c r="AA12" s="148"/>
      <c r="AB12" s="148"/>
      <c r="AC12" s="148"/>
      <c r="AD12" s="148"/>
      <c r="AE12" s="148"/>
      <c r="AF12" s="148"/>
      <c r="AG12" s="148" t="s">
        <v>213</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74">
        <v>5</v>
      </c>
      <c r="B13" s="175" t="s">
        <v>220</v>
      </c>
      <c r="C13" s="182" t="s">
        <v>221</v>
      </c>
      <c r="D13" s="176" t="s">
        <v>209</v>
      </c>
      <c r="E13" s="177">
        <v>1</v>
      </c>
      <c r="F13" s="178"/>
      <c r="G13" s="179">
        <f t="shared" si="0"/>
        <v>0</v>
      </c>
      <c r="H13" s="178"/>
      <c r="I13" s="179">
        <f t="shared" si="1"/>
        <v>0</v>
      </c>
      <c r="J13" s="178"/>
      <c r="K13" s="179">
        <f t="shared" si="2"/>
        <v>0</v>
      </c>
      <c r="L13" s="179">
        <v>21</v>
      </c>
      <c r="M13" s="179">
        <f t="shared" si="3"/>
        <v>0</v>
      </c>
      <c r="N13" s="177">
        <v>0</v>
      </c>
      <c r="O13" s="177">
        <f t="shared" si="4"/>
        <v>0</v>
      </c>
      <c r="P13" s="177">
        <v>0</v>
      </c>
      <c r="Q13" s="177">
        <f t="shared" si="5"/>
        <v>0</v>
      </c>
      <c r="R13" s="179"/>
      <c r="S13" s="179" t="s">
        <v>210</v>
      </c>
      <c r="T13" s="180" t="s">
        <v>211</v>
      </c>
      <c r="U13" s="158">
        <v>0</v>
      </c>
      <c r="V13" s="158">
        <f t="shared" si="6"/>
        <v>0</v>
      </c>
      <c r="W13" s="158"/>
      <c r="X13" s="158" t="s">
        <v>212</v>
      </c>
      <c r="Y13" s="148"/>
      <c r="Z13" s="148"/>
      <c r="AA13" s="148"/>
      <c r="AB13" s="148"/>
      <c r="AC13" s="148"/>
      <c r="AD13" s="148"/>
      <c r="AE13" s="148"/>
      <c r="AF13" s="148"/>
      <c r="AG13" s="148" t="s">
        <v>213</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74">
        <v>6</v>
      </c>
      <c r="B14" s="175" t="s">
        <v>222</v>
      </c>
      <c r="C14" s="182" t="s">
        <v>223</v>
      </c>
      <c r="D14" s="176" t="s">
        <v>209</v>
      </c>
      <c r="E14" s="177">
        <v>1</v>
      </c>
      <c r="F14" s="178"/>
      <c r="G14" s="179">
        <f t="shared" si="0"/>
        <v>0</v>
      </c>
      <c r="H14" s="178"/>
      <c r="I14" s="179">
        <f t="shared" si="1"/>
        <v>0</v>
      </c>
      <c r="J14" s="178"/>
      <c r="K14" s="179">
        <f t="shared" si="2"/>
        <v>0</v>
      </c>
      <c r="L14" s="179">
        <v>21</v>
      </c>
      <c r="M14" s="179">
        <f t="shared" si="3"/>
        <v>0</v>
      </c>
      <c r="N14" s="177">
        <v>0</v>
      </c>
      <c r="O14" s="177">
        <f t="shared" si="4"/>
        <v>0</v>
      </c>
      <c r="P14" s="177">
        <v>0</v>
      </c>
      <c r="Q14" s="177">
        <f t="shared" si="5"/>
        <v>0</v>
      </c>
      <c r="R14" s="179"/>
      <c r="S14" s="179" t="s">
        <v>210</v>
      </c>
      <c r="T14" s="180" t="s">
        <v>211</v>
      </c>
      <c r="U14" s="158">
        <v>0</v>
      </c>
      <c r="V14" s="158">
        <f t="shared" si="6"/>
        <v>0</v>
      </c>
      <c r="W14" s="158"/>
      <c r="X14" s="158" t="s">
        <v>212</v>
      </c>
      <c r="Y14" s="148"/>
      <c r="Z14" s="148"/>
      <c r="AA14" s="148"/>
      <c r="AB14" s="148"/>
      <c r="AC14" s="148"/>
      <c r="AD14" s="148"/>
      <c r="AE14" s="148"/>
      <c r="AF14" s="148"/>
      <c r="AG14" s="148" t="s">
        <v>213</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74">
        <v>7</v>
      </c>
      <c r="B15" s="175" t="s">
        <v>224</v>
      </c>
      <c r="C15" s="182" t="s">
        <v>844</v>
      </c>
      <c r="D15" s="176" t="s">
        <v>209</v>
      </c>
      <c r="E15" s="177">
        <v>1</v>
      </c>
      <c r="F15" s="178"/>
      <c r="G15" s="179">
        <f t="shared" si="0"/>
        <v>0</v>
      </c>
      <c r="H15" s="178"/>
      <c r="I15" s="179">
        <f t="shared" si="1"/>
        <v>0</v>
      </c>
      <c r="J15" s="178"/>
      <c r="K15" s="179">
        <f t="shared" si="2"/>
        <v>0</v>
      </c>
      <c r="L15" s="179">
        <v>21</v>
      </c>
      <c r="M15" s="179">
        <f t="shared" si="3"/>
        <v>0</v>
      </c>
      <c r="N15" s="177">
        <v>0</v>
      </c>
      <c r="O15" s="177">
        <f t="shared" si="4"/>
        <v>0</v>
      </c>
      <c r="P15" s="177">
        <v>0</v>
      </c>
      <c r="Q15" s="177">
        <f t="shared" si="5"/>
        <v>0</v>
      </c>
      <c r="R15" s="179"/>
      <c r="S15" s="179" t="s">
        <v>210</v>
      </c>
      <c r="T15" s="180" t="s">
        <v>211</v>
      </c>
      <c r="U15" s="158">
        <v>0</v>
      </c>
      <c r="V15" s="158">
        <f t="shared" si="6"/>
        <v>0</v>
      </c>
      <c r="W15" s="158"/>
      <c r="X15" s="158" t="s">
        <v>212</v>
      </c>
      <c r="Y15" s="148"/>
      <c r="Z15" s="148"/>
      <c r="AA15" s="148"/>
      <c r="AB15" s="148"/>
      <c r="AC15" s="148"/>
      <c r="AD15" s="148"/>
      <c r="AE15" s="148"/>
      <c r="AF15" s="148"/>
      <c r="AG15" s="148" t="s">
        <v>213</v>
      </c>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x14ac:dyDescent="0.25">
      <c r="A16" s="160" t="s">
        <v>205</v>
      </c>
      <c r="B16" s="161" t="s">
        <v>177</v>
      </c>
      <c r="C16" s="181" t="s">
        <v>28</v>
      </c>
      <c r="D16" s="162"/>
      <c r="E16" s="163"/>
      <c r="F16" s="164"/>
      <c r="G16" s="164">
        <f>SUMIF(AG17:AG19,"&lt;&gt;NOR",G17:G19)</f>
        <v>0</v>
      </c>
      <c r="H16" s="164"/>
      <c r="I16" s="164">
        <f>SUM(I17:I19)</f>
        <v>0</v>
      </c>
      <c r="J16" s="164"/>
      <c r="K16" s="164">
        <f>SUM(K17:K19)</f>
        <v>0</v>
      </c>
      <c r="L16" s="164"/>
      <c r="M16" s="164">
        <f>SUM(M17:M19)</f>
        <v>0</v>
      </c>
      <c r="N16" s="163"/>
      <c r="O16" s="163">
        <f>SUM(O17:O19)</f>
        <v>0</v>
      </c>
      <c r="P16" s="163"/>
      <c r="Q16" s="163">
        <f>SUM(Q17:Q19)</f>
        <v>0</v>
      </c>
      <c r="R16" s="164"/>
      <c r="S16" s="164"/>
      <c r="T16" s="165"/>
      <c r="U16" s="159"/>
      <c r="V16" s="159">
        <f>SUM(V17:V19)</f>
        <v>0</v>
      </c>
      <c r="W16" s="159"/>
      <c r="X16" s="159"/>
      <c r="AG16" t="s">
        <v>206</v>
      </c>
    </row>
    <row r="17" spans="1:60" outlineLevel="1" x14ac:dyDescent="0.25">
      <c r="A17" s="174">
        <v>8</v>
      </c>
      <c r="B17" s="175" t="s">
        <v>225</v>
      </c>
      <c r="C17" s="182" t="s">
        <v>226</v>
      </c>
      <c r="D17" s="176" t="s">
        <v>209</v>
      </c>
      <c r="E17" s="177">
        <v>1</v>
      </c>
      <c r="F17" s="178"/>
      <c r="G17" s="179">
        <f>ROUND(E17*F17,2)</f>
        <v>0</v>
      </c>
      <c r="H17" s="178"/>
      <c r="I17" s="179">
        <f>ROUND(E17*H17,2)</f>
        <v>0</v>
      </c>
      <c r="J17" s="178"/>
      <c r="K17" s="179">
        <f>ROUND(E17*J17,2)</f>
        <v>0</v>
      </c>
      <c r="L17" s="179">
        <v>21</v>
      </c>
      <c r="M17" s="179">
        <f>G17*(1+L17/100)</f>
        <v>0</v>
      </c>
      <c r="N17" s="177">
        <v>0</v>
      </c>
      <c r="O17" s="177">
        <f>ROUND(E17*N17,2)</f>
        <v>0</v>
      </c>
      <c r="P17" s="177">
        <v>0</v>
      </c>
      <c r="Q17" s="177">
        <f>ROUND(E17*P17,2)</f>
        <v>0</v>
      </c>
      <c r="R17" s="179"/>
      <c r="S17" s="179" t="s">
        <v>210</v>
      </c>
      <c r="T17" s="180" t="s">
        <v>211</v>
      </c>
      <c r="U17" s="158">
        <v>0</v>
      </c>
      <c r="V17" s="158">
        <f>ROUND(E17*U17,2)</f>
        <v>0</v>
      </c>
      <c r="W17" s="158"/>
      <c r="X17" s="158" t="s">
        <v>212</v>
      </c>
      <c r="Y17" s="148"/>
      <c r="Z17" s="148"/>
      <c r="AA17" s="148"/>
      <c r="AB17" s="148"/>
      <c r="AC17" s="148"/>
      <c r="AD17" s="148"/>
      <c r="AE17" s="148"/>
      <c r="AF17" s="148"/>
      <c r="AG17" s="148" t="s">
        <v>213</v>
      </c>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5">
      <c r="A18" s="174">
        <v>9</v>
      </c>
      <c r="B18" s="175" t="s">
        <v>227</v>
      </c>
      <c r="C18" s="182" t="s">
        <v>845</v>
      </c>
      <c r="D18" s="176" t="s">
        <v>209</v>
      </c>
      <c r="E18" s="177">
        <v>1</v>
      </c>
      <c r="F18" s="178"/>
      <c r="G18" s="179">
        <f>ROUND(E18*F18,2)</f>
        <v>0</v>
      </c>
      <c r="H18" s="178"/>
      <c r="I18" s="179">
        <f>ROUND(E18*H18,2)</f>
        <v>0</v>
      </c>
      <c r="J18" s="178"/>
      <c r="K18" s="179">
        <f>ROUND(E18*J18,2)</f>
        <v>0</v>
      </c>
      <c r="L18" s="179">
        <v>21</v>
      </c>
      <c r="M18" s="179">
        <f>G18*(1+L18/100)</f>
        <v>0</v>
      </c>
      <c r="N18" s="177">
        <v>0</v>
      </c>
      <c r="O18" s="177">
        <f>ROUND(E18*N18,2)</f>
        <v>0</v>
      </c>
      <c r="P18" s="177">
        <v>0</v>
      </c>
      <c r="Q18" s="177">
        <f>ROUND(E18*P18,2)</f>
        <v>0</v>
      </c>
      <c r="R18" s="179"/>
      <c r="S18" s="179" t="s">
        <v>210</v>
      </c>
      <c r="T18" s="180" t="s">
        <v>211</v>
      </c>
      <c r="U18" s="158">
        <v>0</v>
      </c>
      <c r="V18" s="158">
        <f>ROUND(E18*U18,2)</f>
        <v>0</v>
      </c>
      <c r="W18" s="158"/>
      <c r="X18" s="158" t="s">
        <v>212</v>
      </c>
      <c r="Y18" s="148"/>
      <c r="Z18" s="148"/>
      <c r="AA18" s="148"/>
      <c r="AB18" s="148"/>
      <c r="AC18" s="148"/>
      <c r="AD18" s="148"/>
      <c r="AE18" s="148"/>
      <c r="AF18" s="148"/>
      <c r="AG18" s="148" t="s">
        <v>213</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67">
        <v>10</v>
      </c>
      <c r="B19" s="168" t="s">
        <v>228</v>
      </c>
      <c r="C19" s="183" t="s">
        <v>229</v>
      </c>
      <c r="D19" s="169" t="s">
        <v>209</v>
      </c>
      <c r="E19" s="170">
        <v>1</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c r="S19" s="172" t="s">
        <v>210</v>
      </c>
      <c r="T19" s="173" t="s">
        <v>211</v>
      </c>
      <c r="U19" s="158">
        <v>0</v>
      </c>
      <c r="V19" s="158">
        <f>ROUND(E19*U19,2)</f>
        <v>0</v>
      </c>
      <c r="W19" s="158"/>
      <c r="X19" s="158" t="s">
        <v>212</v>
      </c>
      <c r="Y19" s="148"/>
      <c r="Z19" s="148"/>
      <c r="AA19" s="148"/>
      <c r="AB19" s="148"/>
      <c r="AC19" s="148"/>
      <c r="AD19" s="148"/>
      <c r="AE19" s="148"/>
      <c r="AF19" s="148"/>
      <c r="AG19" s="148" t="s">
        <v>213</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x14ac:dyDescent="0.25">
      <c r="A20" s="3"/>
      <c r="B20" s="4"/>
      <c r="C20" s="184"/>
      <c r="D20" s="6"/>
      <c r="E20" s="3"/>
      <c r="F20" s="3"/>
      <c r="G20" s="3"/>
      <c r="H20" s="3"/>
      <c r="I20" s="3"/>
      <c r="J20" s="3"/>
      <c r="K20" s="3"/>
      <c r="L20" s="3"/>
      <c r="M20" s="3"/>
      <c r="N20" s="3"/>
      <c r="O20" s="3"/>
      <c r="P20" s="3"/>
      <c r="Q20" s="3"/>
      <c r="R20" s="3"/>
      <c r="S20" s="3"/>
      <c r="T20" s="3"/>
      <c r="U20" s="3"/>
      <c r="V20" s="3"/>
      <c r="W20" s="3"/>
      <c r="X20" s="3"/>
      <c r="AE20">
        <v>15</v>
      </c>
      <c r="AF20">
        <v>21</v>
      </c>
      <c r="AG20" t="s">
        <v>192</v>
      </c>
    </row>
    <row r="21" spans="1:60" x14ac:dyDescent="0.25">
      <c r="A21" s="151"/>
      <c r="B21" s="152" t="s">
        <v>29</v>
      </c>
      <c r="C21" s="185"/>
      <c r="D21" s="153"/>
      <c r="E21" s="154"/>
      <c r="F21" s="154"/>
      <c r="G21" s="166">
        <f>G8+G16</f>
        <v>0</v>
      </c>
      <c r="H21" s="3"/>
      <c r="I21" s="3"/>
      <c r="J21" s="3"/>
      <c r="K21" s="3"/>
      <c r="L21" s="3"/>
      <c r="M21" s="3"/>
      <c r="N21" s="3"/>
      <c r="O21" s="3"/>
      <c r="P21" s="3"/>
      <c r="Q21" s="3"/>
      <c r="R21" s="3"/>
      <c r="S21" s="3"/>
      <c r="T21" s="3"/>
      <c r="U21" s="3"/>
      <c r="V21" s="3"/>
      <c r="W21" s="3"/>
      <c r="X21" s="3"/>
      <c r="AE21">
        <f>SUMIF(L7:L19,AE20,G7:G19)</f>
        <v>0</v>
      </c>
      <c r="AF21">
        <f>SUMIF(L7:L19,AF20,G7:G19)</f>
        <v>0</v>
      </c>
      <c r="AG21" t="s">
        <v>230</v>
      </c>
    </row>
    <row r="22" spans="1:60" x14ac:dyDescent="0.25">
      <c r="C22" s="186"/>
      <c r="D22" s="10"/>
      <c r="AG22" t="s">
        <v>231</v>
      </c>
    </row>
    <row r="23" spans="1:60" x14ac:dyDescent="0.25">
      <c r="D23" s="10"/>
    </row>
    <row r="24" spans="1:60" x14ac:dyDescent="0.25">
      <c r="D24" s="10"/>
    </row>
    <row r="25" spans="1:60" x14ac:dyDescent="0.25">
      <c r="D25" s="10"/>
    </row>
    <row r="26" spans="1:60" x14ac:dyDescent="0.25">
      <c r="D26" s="10"/>
    </row>
    <row r="27" spans="1:60" x14ac:dyDescent="0.25">
      <c r="D27" s="10"/>
    </row>
    <row r="28" spans="1:60" x14ac:dyDescent="0.25">
      <c r="D28" s="10"/>
    </row>
    <row r="29" spans="1:60" x14ac:dyDescent="0.25">
      <c r="D29" s="10"/>
    </row>
    <row r="30" spans="1:60" x14ac:dyDescent="0.25">
      <c r="D30" s="10"/>
    </row>
    <row r="31" spans="1:60" x14ac:dyDescent="0.25">
      <c r="D31" s="10"/>
    </row>
    <row r="32" spans="1:60" x14ac:dyDescent="0.25">
      <c r="D32" s="10"/>
    </row>
    <row r="33" spans="4:4" x14ac:dyDescent="0.25">
      <c r="D33" s="10"/>
    </row>
    <row r="34" spans="4:4" x14ac:dyDescent="0.25">
      <c r="D34" s="10"/>
    </row>
    <row r="35" spans="4:4" x14ac:dyDescent="0.25">
      <c r="D35" s="10"/>
    </row>
    <row r="36" spans="4:4" x14ac:dyDescent="0.25">
      <c r="D36" s="10"/>
    </row>
    <row r="37" spans="4:4" x14ac:dyDescent="0.25">
      <c r="D37" s="10"/>
    </row>
    <row r="38" spans="4:4" x14ac:dyDescent="0.25">
      <c r="D38" s="10"/>
    </row>
    <row r="39" spans="4:4" x14ac:dyDescent="0.25">
      <c r="D39" s="10"/>
    </row>
    <row r="40" spans="4:4" x14ac:dyDescent="0.25">
      <c r="D40" s="10"/>
    </row>
    <row r="41" spans="4:4" x14ac:dyDescent="0.25">
      <c r="D41" s="10"/>
    </row>
    <row r="42" spans="4:4" x14ac:dyDescent="0.25">
      <c r="D42" s="10"/>
    </row>
    <row r="43" spans="4:4" x14ac:dyDescent="0.25">
      <c r="D43" s="10"/>
    </row>
    <row r="44" spans="4:4" x14ac:dyDescent="0.25">
      <c r="D44" s="10"/>
    </row>
    <row r="45" spans="4:4" x14ac:dyDescent="0.25">
      <c r="D45" s="10"/>
    </row>
    <row r="46" spans="4:4" x14ac:dyDescent="0.25">
      <c r="D46" s="10"/>
    </row>
    <row r="47" spans="4:4" x14ac:dyDescent="0.25">
      <c r="D47" s="10"/>
    </row>
    <row r="48" spans="4:4" x14ac:dyDescent="0.25">
      <c r="D48" s="10"/>
    </row>
    <row r="49" spans="4:4" x14ac:dyDescent="0.25">
      <c r="D49" s="10"/>
    </row>
    <row r="50" spans="4:4" x14ac:dyDescent="0.25">
      <c r="D50" s="10"/>
    </row>
    <row r="51" spans="4:4" x14ac:dyDescent="0.25">
      <c r="D51" s="10"/>
    </row>
    <row r="52" spans="4:4" x14ac:dyDescent="0.25">
      <c r="D52" s="10"/>
    </row>
    <row r="53" spans="4:4" x14ac:dyDescent="0.25">
      <c r="D53" s="10"/>
    </row>
    <row r="54" spans="4:4" x14ac:dyDescent="0.25">
      <c r="D54" s="10"/>
    </row>
    <row r="55" spans="4:4" x14ac:dyDescent="0.25">
      <c r="D55" s="10"/>
    </row>
    <row r="56" spans="4:4" x14ac:dyDescent="0.25">
      <c r="D56" s="10"/>
    </row>
    <row r="57" spans="4:4" x14ac:dyDescent="0.25">
      <c r="D57" s="10"/>
    </row>
    <row r="58" spans="4:4" x14ac:dyDescent="0.25">
      <c r="D58" s="10"/>
    </row>
    <row r="59" spans="4:4" x14ac:dyDescent="0.25">
      <c r="D59" s="10"/>
    </row>
    <row r="60" spans="4:4" x14ac:dyDescent="0.25">
      <c r="D60" s="10"/>
    </row>
    <row r="61" spans="4:4" x14ac:dyDescent="0.25">
      <c r="D61" s="10"/>
    </row>
    <row r="62" spans="4:4" x14ac:dyDescent="0.25">
      <c r="D62" s="10"/>
    </row>
    <row r="63" spans="4:4" x14ac:dyDescent="0.25">
      <c r="D63" s="10"/>
    </row>
    <row r="64" spans="4:4"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Hw0CMgdSP4rjM1eX4uLrUBMWkpTYESbS2wlj/1593Q7Q5prINrMDyAX5/8ve0ADPbl/5CDRz6CUig5VmU9FAjA==" saltValue="0sgpCJDJeuBiA19z1zE5S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CD8A-0FFB-4FE5-9E57-D8A4F8C11D81}">
  <sheetPr>
    <outlinePr summaryBelow="0"/>
  </sheetPr>
  <dimension ref="A1:BH5000"/>
  <sheetViews>
    <sheetView workbookViewId="0">
      <pane ySplit="7" topLeftCell="A71" activePane="bottomLeft" state="frozen"/>
      <selection pane="bottomLeft" activeCell="C87" sqref="C87:G87"/>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62</v>
      </c>
      <c r="C3" s="249" t="s">
        <v>63</v>
      </c>
      <c r="D3" s="250"/>
      <c r="E3" s="250"/>
      <c r="F3" s="250"/>
      <c r="G3" s="251"/>
      <c r="AC3" s="122" t="s">
        <v>180</v>
      </c>
      <c r="AG3" t="s">
        <v>182</v>
      </c>
    </row>
    <row r="4" spans="1:60" ht="24.9" customHeight="1" x14ac:dyDescent="0.25">
      <c r="A4" s="141" t="s">
        <v>9</v>
      </c>
      <c r="B4" s="142" t="s">
        <v>62</v>
      </c>
      <c r="C4" s="252" t="s">
        <v>63</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143</v>
      </c>
      <c r="C8" s="181" t="s">
        <v>144</v>
      </c>
      <c r="D8" s="162"/>
      <c r="E8" s="163"/>
      <c r="F8" s="164"/>
      <c r="G8" s="164">
        <f>SUMIF(AG9:AG94,"&lt;&gt;NOR",G9:G94)</f>
        <v>0</v>
      </c>
      <c r="H8" s="164"/>
      <c r="I8" s="164">
        <f>SUM(I9:I94)</f>
        <v>0</v>
      </c>
      <c r="J8" s="164"/>
      <c r="K8" s="164">
        <f>SUM(K9:K94)</f>
        <v>0</v>
      </c>
      <c r="L8" s="164"/>
      <c r="M8" s="164">
        <f>SUM(M9:M94)</f>
        <v>0</v>
      </c>
      <c r="N8" s="163"/>
      <c r="O8" s="163">
        <f>SUM(O9:O94)</f>
        <v>0</v>
      </c>
      <c r="P8" s="163"/>
      <c r="Q8" s="163">
        <f>SUM(Q9:Q94)</f>
        <v>781.91000000000008</v>
      </c>
      <c r="R8" s="164"/>
      <c r="S8" s="164"/>
      <c r="T8" s="165"/>
      <c r="U8" s="159"/>
      <c r="V8" s="159">
        <f>SUM(V9:V94)</f>
        <v>1481.3200000000004</v>
      </c>
      <c r="W8" s="159"/>
      <c r="X8" s="159"/>
      <c r="AG8" t="s">
        <v>206</v>
      </c>
    </row>
    <row r="9" spans="1:60" ht="20.399999999999999" outlineLevel="1" x14ac:dyDescent="0.25">
      <c r="A9" s="167">
        <v>1</v>
      </c>
      <c r="B9" s="168" t="s">
        <v>240</v>
      </c>
      <c r="C9" s="183" t="s">
        <v>840</v>
      </c>
      <c r="D9" s="169" t="s">
        <v>233</v>
      </c>
      <c r="E9" s="170">
        <v>1</v>
      </c>
      <c r="F9" s="171"/>
      <c r="G9" s="172">
        <f>ROUND(E9*F9,2)</f>
        <v>0</v>
      </c>
      <c r="H9" s="171"/>
      <c r="I9" s="172">
        <f>ROUND(E9*H9,2)</f>
        <v>0</v>
      </c>
      <c r="J9" s="171"/>
      <c r="K9" s="172">
        <f>ROUND(E9*J9,2)</f>
        <v>0</v>
      </c>
      <c r="L9" s="172">
        <v>21</v>
      </c>
      <c r="M9" s="172">
        <f>G9*(1+L9/100)</f>
        <v>0</v>
      </c>
      <c r="N9" s="170">
        <v>0</v>
      </c>
      <c r="O9" s="170">
        <f>ROUND(E9*N9,2)</f>
        <v>0</v>
      </c>
      <c r="P9" s="170">
        <v>0</v>
      </c>
      <c r="Q9" s="170">
        <f>ROUND(E9*P9,2)</f>
        <v>0</v>
      </c>
      <c r="R9" s="172" t="s">
        <v>234</v>
      </c>
      <c r="S9" s="172" t="s">
        <v>210</v>
      </c>
      <c r="T9" s="173" t="s">
        <v>210</v>
      </c>
      <c r="U9" s="158">
        <v>0.88</v>
      </c>
      <c r="V9" s="158">
        <f>ROUND(E9*U9,2)</f>
        <v>0.88</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ht="21" outlineLevel="1" x14ac:dyDescent="0.25">
      <c r="A10" s="155"/>
      <c r="B10" s="156"/>
      <c r="C10" s="255" t="s">
        <v>237</v>
      </c>
      <c r="D10" s="256"/>
      <c r="E10" s="256"/>
      <c r="F10" s="256"/>
      <c r="G10" s="256"/>
      <c r="H10" s="158"/>
      <c r="I10" s="158"/>
      <c r="J10" s="158"/>
      <c r="K10" s="158"/>
      <c r="L10" s="158"/>
      <c r="M10" s="158"/>
      <c r="N10" s="157"/>
      <c r="O10" s="157"/>
      <c r="P10" s="157"/>
      <c r="Q10" s="157"/>
      <c r="R10" s="158"/>
      <c r="S10" s="158"/>
      <c r="T10" s="158"/>
      <c r="U10" s="158"/>
      <c r="V10" s="158"/>
      <c r="W10" s="158"/>
      <c r="X10" s="158"/>
      <c r="Y10" s="148"/>
      <c r="Z10" s="148"/>
      <c r="AA10" s="148"/>
      <c r="AB10" s="148"/>
      <c r="AC10" s="148"/>
      <c r="AD10" s="148"/>
      <c r="AE10" s="148"/>
      <c r="AF10" s="148"/>
      <c r="AG10" s="148" t="s">
        <v>238</v>
      </c>
      <c r="AH10" s="148"/>
      <c r="AI10" s="148"/>
      <c r="AJ10" s="148"/>
      <c r="AK10" s="148"/>
      <c r="AL10" s="148"/>
      <c r="AM10" s="148"/>
      <c r="AN10" s="148"/>
      <c r="AO10" s="148"/>
      <c r="AP10" s="148"/>
      <c r="AQ10" s="148"/>
      <c r="AR10" s="148"/>
      <c r="AS10" s="148"/>
      <c r="AT10" s="148"/>
      <c r="AU10" s="148"/>
      <c r="AV10" s="148"/>
      <c r="AW10" s="148"/>
      <c r="AX10" s="148"/>
      <c r="AY10" s="148"/>
      <c r="AZ10" s="148"/>
      <c r="BA10" s="189" t="str">
        <f>C10</f>
        <v>s odřezáním kmene a odvětvením, včetně případného odklizení kmene a větví na oddělené hromady na vzdálenost do 50 m nebo s naložením na dopravní prostředek,</v>
      </c>
      <c r="BB10" s="148"/>
      <c r="BC10" s="148"/>
      <c r="BD10" s="148"/>
      <c r="BE10" s="148"/>
      <c r="BF10" s="148"/>
      <c r="BG10" s="148"/>
      <c r="BH10" s="148"/>
    </row>
    <row r="11" spans="1:60" outlineLevel="1" x14ac:dyDescent="0.25">
      <c r="A11" s="155"/>
      <c r="B11" s="156"/>
      <c r="C11" s="190" t="s">
        <v>841</v>
      </c>
      <c r="D11" s="187"/>
      <c r="E11" s="188">
        <v>1</v>
      </c>
      <c r="F11" s="158"/>
      <c r="G11" s="158"/>
      <c r="H11" s="158"/>
      <c r="I11" s="158"/>
      <c r="J11" s="158"/>
      <c r="K11" s="158"/>
      <c r="L11" s="158"/>
      <c r="M11" s="158"/>
      <c r="N11" s="157"/>
      <c r="O11" s="157"/>
      <c r="P11" s="157"/>
      <c r="Q11" s="157"/>
      <c r="R11" s="158"/>
      <c r="S11" s="158"/>
      <c r="T11" s="158"/>
      <c r="U11" s="158"/>
      <c r="V11" s="158"/>
      <c r="W11" s="158"/>
      <c r="X11" s="158"/>
      <c r="Y11" s="148"/>
      <c r="Z11" s="148"/>
      <c r="AA11" s="148"/>
      <c r="AB11" s="148"/>
      <c r="AC11" s="148"/>
      <c r="AD11" s="148"/>
      <c r="AE11" s="148"/>
      <c r="AF11" s="148"/>
      <c r="AG11" s="148" t="s">
        <v>239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ht="20.399999999999999" outlineLevel="1" x14ac:dyDescent="0.25">
      <c r="A12" s="167">
        <v>2</v>
      </c>
      <c r="B12" s="168" t="s">
        <v>240</v>
      </c>
      <c r="C12" s="183" t="s">
        <v>241</v>
      </c>
      <c r="D12" s="169" t="s">
        <v>233</v>
      </c>
      <c r="E12" s="170">
        <v>4</v>
      </c>
      <c r="F12" s="171"/>
      <c r="G12" s="172">
        <f>ROUND(E12*F12,2)</f>
        <v>0</v>
      </c>
      <c r="H12" s="171"/>
      <c r="I12" s="172">
        <f>ROUND(E12*H12,2)</f>
        <v>0</v>
      </c>
      <c r="J12" s="171"/>
      <c r="K12" s="172">
        <f>ROUND(E12*J12,2)</f>
        <v>0</v>
      </c>
      <c r="L12" s="172">
        <v>21</v>
      </c>
      <c r="M12" s="172">
        <f>G12*(1+L12/100)</f>
        <v>0</v>
      </c>
      <c r="N12" s="170">
        <v>0</v>
      </c>
      <c r="O12" s="170">
        <f>ROUND(E12*N12,2)</f>
        <v>0</v>
      </c>
      <c r="P12" s="170">
        <v>0</v>
      </c>
      <c r="Q12" s="170">
        <f>ROUND(E12*P12,2)</f>
        <v>0</v>
      </c>
      <c r="R12" s="172" t="s">
        <v>234</v>
      </c>
      <c r="S12" s="172" t="s">
        <v>210</v>
      </c>
      <c r="T12" s="173" t="s">
        <v>210</v>
      </c>
      <c r="U12" s="158">
        <v>0.88</v>
      </c>
      <c r="V12" s="158">
        <f>ROUND(E12*U12,2)</f>
        <v>3.52</v>
      </c>
      <c r="W12" s="158"/>
      <c r="X12" s="158" t="s">
        <v>235</v>
      </c>
      <c r="Y12" s="148"/>
      <c r="Z12" s="148"/>
      <c r="AA12" s="148"/>
      <c r="AB12" s="148"/>
      <c r="AC12" s="148"/>
      <c r="AD12" s="148"/>
      <c r="AE12" s="148"/>
      <c r="AF12" s="148"/>
      <c r="AG12" s="148" t="s">
        <v>236</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ht="21" outlineLevel="1" x14ac:dyDescent="0.25">
      <c r="A13" s="155"/>
      <c r="B13" s="156"/>
      <c r="C13" s="255" t="s">
        <v>237</v>
      </c>
      <c r="D13" s="256"/>
      <c r="E13" s="256"/>
      <c r="F13" s="256"/>
      <c r="G13" s="256"/>
      <c r="H13" s="158"/>
      <c r="I13" s="158"/>
      <c r="J13" s="158"/>
      <c r="K13" s="158"/>
      <c r="L13" s="158"/>
      <c r="M13" s="158"/>
      <c r="N13" s="157"/>
      <c r="O13" s="157"/>
      <c r="P13" s="157"/>
      <c r="Q13" s="157"/>
      <c r="R13" s="158"/>
      <c r="S13" s="158"/>
      <c r="T13" s="158"/>
      <c r="U13" s="158"/>
      <c r="V13" s="158"/>
      <c r="W13" s="158"/>
      <c r="X13" s="158"/>
      <c r="Y13" s="148"/>
      <c r="Z13" s="148"/>
      <c r="AA13" s="148"/>
      <c r="AB13" s="148"/>
      <c r="AC13" s="148"/>
      <c r="AD13" s="148"/>
      <c r="AE13" s="148"/>
      <c r="AF13" s="148"/>
      <c r="AG13" s="148" t="s">
        <v>238</v>
      </c>
      <c r="AH13" s="148"/>
      <c r="AI13" s="148"/>
      <c r="AJ13" s="148"/>
      <c r="AK13" s="148"/>
      <c r="AL13" s="148"/>
      <c r="AM13" s="148"/>
      <c r="AN13" s="148"/>
      <c r="AO13" s="148"/>
      <c r="AP13" s="148"/>
      <c r="AQ13" s="148"/>
      <c r="AR13" s="148"/>
      <c r="AS13" s="148"/>
      <c r="AT13" s="148"/>
      <c r="AU13" s="148"/>
      <c r="AV13" s="148"/>
      <c r="AW13" s="148"/>
      <c r="AX13" s="148"/>
      <c r="AY13" s="148"/>
      <c r="AZ13" s="148"/>
      <c r="BA13" s="189" t="str">
        <f>C13</f>
        <v>s odřezáním kmene a odvětvením, včetně případného odklizení kmene a větví na oddělené hromady na vzdálenost do 50 m nebo s naložením na dopravní prostředek,</v>
      </c>
      <c r="BB13" s="148"/>
      <c r="BC13" s="148"/>
      <c r="BD13" s="148"/>
      <c r="BE13" s="148"/>
      <c r="BF13" s="148"/>
      <c r="BG13" s="148"/>
      <c r="BH13" s="148"/>
    </row>
    <row r="14" spans="1:60" outlineLevel="1" x14ac:dyDescent="0.25">
      <c r="A14" s="155"/>
      <c r="B14" s="156"/>
      <c r="C14" s="190" t="s">
        <v>841</v>
      </c>
      <c r="D14" s="187"/>
      <c r="E14" s="188">
        <v>4</v>
      </c>
      <c r="F14" s="158"/>
      <c r="G14" s="158"/>
      <c r="H14" s="158"/>
      <c r="I14" s="158"/>
      <c r="J14" s="158"/>
      <c r="K14" s="158"/>
      <c r="L14" s="158"/>
      <c r="M14" s="158"/>
      <c r="N14" s="157"/>
      <c r="O14" s="157"/>
      <c r="P14" s="157"/>
      <c r="Q14" s="157"/>
      <c r="R14" s="158"/>
      <c r="S14" s="158"/>
      <c r="T14" s="158"/>
      <c r="U14" s="158"/>
      <c r="V14" s="158"/>
      <c r="W14" s="158"/>
      <c r="X14" s="158"/>
      <c r="Y14" s="148"/>
      <c r="Z14" s="148"/>
      <c r="AA14" s="148"/>
      <c r="AB14" s="148"/>
      <c r="AC14" s="148"/>
      <c r="AD14" s="148"/>
      <c r="AE14" s="148"/>
      <c r="AF14" s="148"/>
      <c r="AG14" s="148" t="s">
        <v>239</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55"/>
      <c r="B15" s="156"/>
      <c r="C15" s="190" t="s">
        <v>242</v>
      </c>
      <c r="D15" s="187"/>
      <c r="E15" s="188">
        <v>1</v>
      </c>
      <c r="F15" s="158"/>
      <c r="G15" s="158"/>
      <c r="H15" s="158"/>
      <c r="I15" s="158"/>
      <c r="J15" s="158"/>
      <c r="K15" s="158"/>
      <c r="L15" s="158"/>
      <c r="M15" s="158"/>
      <c r="N15" s="157"/>
      <c r="O15" s="157"/>
      <c r="P15" s="157"/>
      <c r="Q15" s="157"/>
      <c r="R15" s="158"/>
      <c r="S15" s="158"/>
      <c r="T15" s="158"/>
      <c r="U15" s="158"/>
      <c r="V15" s="158"/>
      <c r="W15" s="158"/>
      <c r="X15" s="158"/>
      <c r="Y15" s="148"/>
      <c r="Z15" s="148"/>
      <c r="AA15" s="148"/>
      <c r="AB15" s="148"/>
      <c r="AC15" s="148"/>
      <c r="AD15" s="148"/>
      <c r="AE15" s="148"/>
      <c r="AF15" s="148"/>
      <c r="AG15" s="148" t="s">
        <v>239</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5">
      <c r="A16" s="155"/>
      <c r="B16" s="156"/>
      <c r="C16" s="190" t="s">
        <v>243</v>
      </c>
      <c r="D16" s="187"/>
      <c r="E16" s="188">
        <v>1</v>
      </c>
      <c r="F16" s="158"/>
      <c r="G16" s="158"/>
      <c r="H16" s="158"/>
      <c r="I16" s="158"/>
      <c r="J16" s="158"/>
      <c r="K16" s="158"/>
      <c r="L16" s="158"/>
      <c r="M16" s="158"/>
      <c r="N16" s="157"/>
      <c r="O16" s="157"/>
      <c r="P16" s="157"/>
      <c r="Q16" s="157"/>
      <c r="R16" s="158"/>
      <c r="S16" s="158"/>
      <c r="T16" s="158"/>
      <c r="U16" s="158"/>
      <c r="V16" s="158"/>
      <c r="W16" s="158"/>
      <c r="X16" s="158"/>
      <c r="Y16" s="148"/>
      <c r="Z16" s="148"/>
      <c r="AA16" s="148"/>
      <c r="AB16" s="148"/>
      <c r="AC16" s="148"/>
      <c r="AD16" s="148"/>
      <c r="AE16" s="148"/>
      <c r="AF16" s="148"/>
      <c r="AG16" s="148" t="s">
        <v>239</v>
      </c>
      <c r="AH16" s="148">
        <v>0</v>
      </c>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5">
      <c r="A17" s="155"/>
      <c r="B17" s="156"/>
      <c r="C17" s="190" t="s">
        <v>244</v>
      </c>
      <c r="D17" s="187"/>
      <c r="E17" s="188">
        <v>1</v>
      </c>
      <c r="F17" s="158"/>
      <c r="G17" s="158"/>
      <c r="H17" s="158"/>
      <c r="I17" s="158"/>
      <c r="J17" s="158"/>
      <c r="K17" s="158"/>
      <c r="L17" s="158"/>
      <c r="M17" s="158"/>
      <c r="N17" s="157"/>
      <c r="O17" s="157"/>
      <c r="P17" s="157"/>
      <c r="Q17" s="157"/>
      <c r="R17" s="158"/>
      <c r="S17" s="158"/>
      <c r="T17" s="158"/>
      <c r="U17" s="158"/>
      <c r="V17" s="158"/>
      <c r="W17" s="158"/>
      <c r="X17" s="158"/>
      <c r="Y17" s="148"/>
      <c r="Z17" s="148"/>
      <c r="AA17" s="148"/>
      <c r="AB17" s="148"/>
      <c r="AC17" s="148"/>
      <c r="AD17" s="148"/>
      <c r="AE17" s="148"/>
      <c r="AF17" s="148"/>
      <c r="AG17" s="148" t="s">
        <v>239</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ht="20.399999999999999" outlineLevel="1" x14ac:dyDescent="0.25">
      <c r="A18" s="167">
        <v>3</v>
      </c>
      <c r="B18" s="168" t="s">
        <v>245</v>
      </c>
      <c r="C18" s="183" t="s">
        <v>246</v>
      </c>
      <c r="D18" s="169" t="s">
        <v>233</v>
      </c>
      <c r="E18" s="170">
        <v>5</v>
      </c>
      <c r="F18" s="171"/>
      <c r="G18" s="172">
        <f>ROUND(E18*F18,2)</f>
        <v>0</v>
      </c>
      <c r="H18" s="171"/>
      <c r="I18" s="172">
        <f>ROUND(E18*H18,2)</f>
        <v>0</v>
      </c>
      <c r="J18" s="171"/>
      <c r="K18" s="172">
        <f>ROUND(E18*J18,2)</f>
        <v>0</v>
      </c>
      <c r="L18" s="172">
        <v>21</v>
      </c>
      <c r="M18" s="172">
        <f>G18*(1+L18/100)</f>
        <v>0</v>
      </c>
      <c r="N18" s="170">
        <v>5.0000000000000002E-5</v>
      </c>
      <c r="O18" s="170">
        <f>ROUND(E18*N18,2)</f>
        <v>0</v>
      </c>
      <c r="P18" s="170">
        <v>0</v>
      </c>
      <c r="Q18" s="170">
        <f>ROUND(E18*P18,2)</f>
        <v>0</v>
      </c>
      <c r="R18" s="172" t="s">
        <v>234</v>
      </c>
      <c r="S18" s="172" t="s">
        <v>210</v>
      </c>
      <c r="T18" s="173" t="s">
        <v>210</v>
      </c>
      <c r="U18" s="158">
        <v>1.655</v>
      </c>
      <c r="V18" s="158">
        <f>ROUND(E18*U18,2)</f>
        <v>8.2799999999999994</v>
      </c>
      <c r="W18" s="158"/>
      <c r="X18" s="158" t="s">
        <v>235</v>
      </c>
      <c r="Y18" s="148"/>
      <c r="Z18" s="148"/>
      <c r="AA18" s="148"/>
      <c r="AB18" s="148"/>
      <c r="AC18" s="148"/>
      <c r="AD18" s="148"/>
      <c r="AE18" s="148"/>
      <c r="AF18" s="148"/>
      <c r="AG18" s="148" t="s">
        <v>236</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ht="21" outlineLevel="1" x14ac:dyDescent="0.25">
      <c r="A19" s="155"/>
      <c r="B19" s="156"/>
      <c r="C19" s="255" t="s">
        <v>247</v>
      </c>
      <c r="D19" s="256"/>
      <c r="E19" s="256"/>
      <c r="F19" s="256"/>
      <c r="G19" s="256"/>
      <c r="H19" s="158"/>
      <c r="I19" s="158"/>
      <c r="J19" s="158"/>
      <c r="K19" s="158"/>
      <c r="L19" s="158"/>
      <c r="M19" s="158"/>
      <c r="N19" s="157"/>
      <c r="O19" s="157"/>
      <c r="P19" s="157"/>
      <c r="Q19" s="157"/>
      <c r="R19" s="158"/>
      <c r="S19" s="158"/>
      <c r="T19" s="158"/>
      <c r="U19" s="158"/>
      <c r="V19" s="158"/>
      <c r="W19" s="158"/>
      <c r="X19" s="158"/>
      <c r="Y19" s="148"/>
      <c r="Z19" s="148"/>
      <c r="AA19" s="148"/>
      <c r="AB19" s="148"/>
      <c r="AC19" s="148"/>
      <c r="AD19" s="148"/>
      <c r="AE19" s="148"/>
      <c r="AF19" s="148"/>
      <c r="AG19" s="148" t="s">
        <v>238</v>
      </c>
      <c r="AH19" s="148"/>
      <c r="AI19" s="148"/>
      <c r="AJ19" s="148"/>
      <c r="AK19" s="148"/>
      <c r="AL19" s="148"/>
      <c r="AM19" s="148"/>
      <c r="AN19" s="148"/>
      <c r="AO19" s="148"/>
      <c r="AP19" s="148"/>
      <c r="AQ19" s="148"/>
      <c r="AR19" s="148"/>
      <c r="AS19" s="148"/>
      <c r="AT19" s="148"/>
      <c r="AU19" s="148"/>
      <c r="AV19" s="148"/>
      <c r="AW19" s="148"/>
      <c r="AX19" s="148"/>
      <c r="AY19" s="148"/>
      <c r="AZ19" s="148"/>
      <c r="BA19" s="189" t="str">
        <f>C19</f>
        <v>s jejich vykopáním nebo vytrháním, s přesekáním kořenů a s případným nutným přemístěním pařezů na hromady do vzdálenosti do 50 m nebo s naložením na dopravní prostředek,</v>
      </c>
      <c r="BB19" s="148"/>
      <c r="BC19" s="148"/>
      <c r="BD19" s="148"/>
      <c r="BE19" s="148"/>
      <c r="BF19" s="148"/>
      <c r="BG19" s="148"/>
      <c r="BH19" s="148"/>
    </row>
    <row r="20" spans="1:60" outlineLevel="1" x14ac:dyDescent="0.25">
      <c r="A20" s="155"/>
      <c r="B20" s="156"/>
      <c r="C20" s="190" t="s">
        <v>248</v>
      </c>
      <c r="D20" s="187"/>
      <c r="E20" s="188"/>
      <c r="F20" s="158"/>
      <c r="G20" s="158"/>
      <c r="H20" s="158"/>
      <c r="I20" s="158"/>
      <c r="J20" s="158"/>
      <c r="K20" s="158"/>
      <c r="L20" s="158"/>
      <c r="M20" s="158"/>
      <c r="N20" s="157"/>
      <c r="O20" s="157"/>
      <c r="P20" s="157"/>
      <c r="Q20" s="157"/>
      <c r="R20" s="158"/>
      <c r="S20" s="158"/>
      <c r="T20" s="158"/>
      <c r="U20" s="158"/>
      <c r="V20" s="158"/>
      <c r="W20" s="158"/>
      <c r="X20" s="158"/>
      <c r="Y20" s="148"/>
      <c r="Z20" s="148"/>
      <c r="AA20" s="148"/>
      <c r="AB20" s="148"/>
      <c r="AC20" s="148"/>
      <c r="AD20" s="148"/>
      <c r="AE20" s="148"/>
      <c r="AF20" s="148"/>
      <c r="AG20" s="148" t="s">
        <v>239</v>
      </c>
      <c r="AH20" s="148">
        <v>0</v>
      </c>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1" x14ac:dyDescent="0.25">
      <c r="A21" s="155"/>
      <c r="B21" s="156"/>
      <c r="C21" s="190" t="s">
        <v>249</v>
      </c>
      <c r="D21" s="187"/>
      <c r="E21" s="188">
        <v>1</v>
      </c>
      <c r="F21" s="158"/>
      <c r="G21" s="158"/>
      <c r="H21" s="158"/>
      <c r="I21" s="158"/>
      <c r="J21" s="158"/>
      <c r="K21" s="158"/>
      <c r="L21" s="158"/>
      <c r="M21" s="158"/>
      <c r="N21" s="157"/>
      <c r="O21" s="157"/>
      <c r="P21" s="157"/>
      <c r="Q21" s="157"/>
      <c r="R21" s="158"/>
      <c r="S21" s="158"/>
      <c r="T21" s="158"/>
      <c r="U21" s="158"/>
      <c r="V21" s="158"/>
      <c r="W21" s="158"/>
      <c r="X21" s="158"/>
      <c r="Y21" s="148"/>
      <c r="Z21" s="148"/>
      <c r="AA21" s="148"/>
      <c r="AB21" s="148"/>
      <c r="AC21" s="148"/>
      <c r="AD21" s="148"/>
      <c r="AE21" s="148"/>
      <c r="AF21" s="148"/>
      <c r="AG21" s="148" t="s">
        <v>239</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55"/>
      <c r="B22" s="156"/>
      <c r="C22" s="190" t="s">
        <v>842</v>
      </c>
      <c r="D22" s="187"/>
      <c r="E22" s="188">
        <v>4</v>
      </c>
      <c r="F22" s="158"/>
      <c r="G22" s="158"/>
      <c r="H22" s="158"/>
      <c r="I22" s="158"/>
      <c r="J22" s="158"/>
      <c r="K22" s="158"/>
      <c r="L22" s="158"/>
      <c r="M22" s="158"/>
      <c r="N22" s="157"/>
      <c r="O22" s="157"/>
      <c r="P22" s="157"/>
      <c r="Q22" s="157"/>
      <c r="R22" s="158"/>
      <c r="S22" s="158"/>
      <c r="T22" s="158"/>
      <c r="U22" s="158"/>
      <c r="V22" s="158"/>
      <c r="W22" s="158"/>
      <c r="X22" s="158"/>
      <c r="Y22" s="148"/>
      <c r="Z22" s="148"/>
      <c r="AA22" s="148"/>
      <c r="AB22" s="148"/>
      <c r="AC22" s="148"/>
      <c r="AD22" s="148"/>
      <c r="AE22" s="148"/>
      <c r="AF22" s="148"/>
      <c r="AG22" s="148" t="s">
        <v>239</v>
      </c>
      <c r="AH22" s="148">
        <v>0</v>
      </c>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ht="20.399999999999999" outlineLevel="1" x14ac:dyDescent="0.25">
      <c r="A23" s="167">
        <v>4</v>
      </c>
      <c r="B23" s="168" t="s">
        <v>250</v>
      </c>
      <c r="C23" s="183" t="s">
        <v>251</v>
      </c>
      <c r="D23" s="169" t="s">
        <v>252</v>
      </c>
      <c r="E23" s="170">
        <v>495</v>
      </c>
      <c r="F23" s="171"/>
      <c r="G23" s="172">
        <f>ROUND(E23*F23,2)</f>
        <v>0</v>
      </c>
      <c r="H23" s="171"/>
      <c r="I23" s="172">
        <f>ROUND(E23*H23,2)</f>
        <v>0</v>
      </c>
      <c r="J23" s="171"/>
      <c r="K23" s="172">
        <f>ROUND(E23*J23,2)</f>
        <v>0</v>
      </c>
      <c r="L23" s="172">
        <v>21</v>
      </c>
      <c r="M23" s="172">
        <f>G23*(1+L23/100)</f>
        <v>0</v>
      </c>
      <c r="N23" s="170">
        <v>0</v>
      </c>
      <c r="O23" s="170">
        <f>ROUND(E23*N23,2)</f>
        <v>0</v>
      </c>
      <c r="P23" s="170">
        <v>0.13800000000000001</v>
      </c>
      <c r="Q23" s="170">
        <f>ROUND(E23*P23,2)</f>
        <v>68.31</v>
      </c>
      <c r="R23" s="172" t="s">
        <v>253</v>
      </c>
      <c r="S23" s="172" t="s">
        <v>210</v>
      </c>
      <c r="T23" s="173" t="s">
        <v>210</v>
      </c>
      <c r="U23" s="158">
        <v>0.16</v>
      </c>
      <c r="V23" s="158">
        <f>ROUND(E23*U23,2)</f>
        <v>79.2</v>
      </c>
      <c r="W23" s="158"/>
      <c r="X23" s="158" t="s">
        <v>235</v>
      </c>
      <c r="Y23" s="148"/>
      <c r="Z23" s="148"/>
      <c r="AA23" s="148"/>
      <c r="AB23" s="148"/>
      <c r="AC23" s="148"/>
      <c r="AD23" s="148"/>
      <c r="AE23" s="148"/>
      <c r="AF23" s="148"/>
      <c r="AG23" s="148" t="s">
        <v>236</v>
      </c>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1" x14ac:dyDescent="0.25">
      <c r="A24" s="155"/>
      <c r="B24" s="156"/>
      <c r="C24" s="255" t="s">
        <v>254</v>
      </c>
      <c r="D24" s="256"/>
      <c r="E24" s="256"/>
      <c r="F24" s="256"/>
      <c r="G24" s="256"/>
      <c r="H24" s="158"/>
      <c r="I24" s="158"/>
      <c r="J24" s="158"/>
      <c r="K24" s="158"/>
      <c r="L24" s="158"/>
      <c r="M24" s="158"/>
      <c r="N24" s="157"/>
      <c r="O24" s="157"/>
      <c r="P24" s="157"/>
      <c r="Q24" s="157"/>
      <c r="R24" s="158"/>
      <c r="S24" s="158"/>
      <c r="T24" s="158"/>
      <c r="U24" s="158"/>
      <c r="V24" s="158"/>
      <c r="W24" s="158"/>
      <c r="X24" s="158"/>
      <c r="Y24" s="148"/>
      <c r="Z24" s="148"/>
      <c r="AA24" s="148"/>
      <c r="AB24" s="148"/>
      <c r="AC24" s="148"/>
      <c r="AD24" s="148"/>
      <c r="AE24" s="148"/>
      <c r="AF24" s="148"/>
      <c r="AG24" s="148" t="s">
        <v>238</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5">
      <c r="A25" s="155"/>
      <c r="B25" s="156"/>
      <c r="C25" s="190" t="s">
        <v>255</v>
      </c>
      <c r="D25" s="187"/>
      <c r="E25" s="188">
        <v>495</v>
      </c>
      <c r="F25" s="158"/>
      <c r="G25" s="158"/>
      <c r="H25" s="158"/>
      <c r="I25" s="158"/>
      <c r="J25" s="158"/>
      <c r="K25" s="158"/>
      <c r="L25" s="158"/>
      <c r="M25" s="158"/>
      <c r="N25" s="157"/>
      <c r="O25" s="157"/>
      <c r="P25" s="157"/>
      <c r="Q25" s="157"/>
      <c r="R25" s="158"/>
      <c r="S25" s="158"/>
      <c r="T25" s="158"/>
      <c r="U25" s="158"/>
      <c r="V25" s="158"/>
      <c r="W25" s="158"/>
      <c r="X25" s="158"/>
      <c r="Y25" s="148"/>
      <c r="Z25" s="148"/>
      <c r="AA25" s="148"/>
      <c r="AB25" s="148"/>
      <c r="AC25" s="148"/>
      <c r="AD25" s="148"/>
      <c r="AE25" s="148"/>
      <c r="AF25" s="148"/>
      <c r="AG25" s="148" t="s">
        <v>239</v>
      </c>
      <c r="AH25" s="148">
        <v>0</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20.399999999999999" outlineLevel="1" x14ac:dyDescent="0.25">
      <c r="A26" s="167">
        <v>5</v>
      </c>
      <c r="B26" s="168" t="s">
        <v>256</v>
      </c>
      <c r="C26" s="183" t="s">
        <v>257</v>
      </c>
      <c r="D26" s="169" t="s">
        <v>252</v>
      </c>
      <c r="E26" s="170">
        <v>150</v>
      </c>
      <c r="F26" s="171"/>
      <c r="G26" s="172">
        <f>ROUND(E26*F26,2)</f>
        <v>0</v>
      </c>
      <c r="H26" s="171"/>
      <c r="I26" s="172">
        <f>ROUND(E26*H26,2)</f>
        <v>0</v>
      </c>
      <c r="J26" s="171"/>
      <c r="K26" s="172">
        <f>ROUND(E26*J26,2)</f>
        <v>0</v>
      </c>
      <c r="L26" s="172">
        <v>21</v>
      </c>
      <c r="M26" s="172">
        <f>G26*(1+L26/100)</f>
        <v>0</v>
      </c>
      <c r="N26" s="170">
        <v>0</v>
      </c>
      <c r="O26" s="170">
        <f>ROUND(E26*N26,2)</f>
        <v>0</v>
      </c>
      <c r="P26" s="170">
        <v>0.22500000000000001</v>
      </c>
      <c r="Q26" s="170">
        <f>ROUND(E26*P26,2)</f>
        <v>33.75</v>
      </c>
      <c r="R26" s="172" t="s">
        <v>253</v>
      </c>
      <c r="S26" s="172" t="s">
        <v>210</v>
      </c>
      <c r="T26" s="173" t="s">
        <v>210</v>
      </c>
      <c r="U26" s="158">
        <v>0.14199999999999999</v>
      </c>
      <c r="V26" s="158">
        <f>ROUND(E26*U26,2)</f>
        <v>21.3</v>
      </c>
      <c r="W26" s="158"/>
      <c r="X26" s="158" t="s">
        <v>235</v>
      </c>
      <c r="Y26" s="148"/>
      <c r="Z26" s="148"/>
      <c r="AA26" s="148"/>
      <c r="AB26" s="148"/>
      <c r="AC26" s="148"/>
      <c r="AD26" s="148"/>
      <c r="AE26" s="148"/>
      <c r="AF26" s="148"/>
      <c r="AG26" s="148" t="s">
        <v>236</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1" x14ac:dyDescent="0.25">
      <c r="A27" s="155"/>
      <c r="B27" s="156"/>
      <c r="C27" s="255" t="s">
        <v>254</v>
      </c>
      <c r="D27" s="256"/>
      <c r="E27" s="256"/>
      <c r="F27" s="256"/>
      <c r="G27" s="256"/>
      <c r="H27" s="158"/>
      <c r="I27" s="158"/>
      <c r="J27" s="158"/>
      <c r="K27" s="158"/>
      <c r="L27" s="158"/>
      <c r="M27" s="158"/>
      <c r="N27" s="157"/>
      <c r="O27" s="157"/>
      <c r="P27" s="157"/>
      <c r="Q27" s="157"/>
      <c r="R27" s="158"/>
      <c r="S27" s="158"/>
      <c r="T27" s="158"/>
      <c r="U27" s="158"/>
      <c r="V27" s="158"/>
      <c r="W27" s="158"/>
      <c r="X27" s="158"/>
      <c r="Y27" s="148"/>
      <c r="Z27" s="148"/>
      <c r="AA27" s="148"/>
      <c r="AB27" s="148"/>
      <c r="AC27" s="148"/>
      <c r="AD27" s="148"/>
      <c r="AE27" s="148"/>
      <c r="AF27" s="148"/>
      <c r="AG27" s="148" t="s">
        <v>238</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1" x14ac:dyDescent="0.25">
      <c r="A28" s="155"/>
      <c r="B28" s="156"/>
      <c r="C28" s="190" t="s">
        <v>258</v>
      </c>
      <c r="D28" s="187"/>
      <c r="E28" s="188">
        <v>150</v>
      </c>
      <c r="F28" s="158"/>
      <c r="G28" s="158"/>
      <c r="H28" s="158"/>
      <c r="I28" s="158"/>
      <c r="J28" s="158"/>
      <c r="K28" s="158"/>
      <c r="L28" s="158"/>
      <c r="M28" s="158"/>
      <c r="N28" s="157"/>
      <c r="O28" s="157"/>
      <c r="P28" s="157"/>
      <c r="Q28" s="157"/>
      <c r="R28" s="158"/>
      <c r="S28" s="158"/>
      <c r="T28" s="158"/>
      <c r="U28" s="158"/>
      <c r="V28" s="158"/>
      <c r="W28" s="158"/>
      <c r="X28" s="158"/>
      <c r="Y28" s="148"/>
      <c r="Z28" s="148"/>
      <c r="AA28" s="148"/>
      <c r="AB28" s="148"/>
      <c r="AC28" s="148"/>
      <c r="AD28" s="148"/>
      <c r="AE28" s="148"/>
      <c r="AF28" s="148"/>
      <c r="AG28" s="148" t="s">
        <v>239</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ht="30.6" outlineLevel="1" x14ac:dyDescent="0.25">
      <c r="A29" s="167">
        <v>6</v>
      </c>
      <c r="B29" s="168" t="s">
        <v>259</v>
      </c>
      <c r="C29" s="183" t="s">
        <v>260</v>
      </c>
      <c r="D29" s="169" t="s">
        <v>252</v>
      </c>
      <c r="E29" s="170">
        <v>175</v>
      </c>
      <c r="F29" s="171"/>
      <c r="G29" s="172">
        <f>ROUND(E29*F29,2)</f>
        <v>0</v>
      </c>
      <c r="H29" s="171"/>
      <c r="I29" s="172">
        <f>ROUND(E29*H29,2)</f>
        <v>0</v>
      </c>
      <c r="J29" s="171"/>
      <c r="K29" s="172">
        <f>ROUND(E29*J29,2)</f>
        <v>0</v>
      </c>
      <c r="L29" s="172">
        <v>21</v>
      </c>
      <c r="M29" s="172">
        <f>G29*(1+L29/100)</f>
        <v>0</v>
      </c>
      <c r="N29" s="170">
        <v>0</v>
      </c>
      <c r="O29" s="170">
        <f>ROUND(E29*N29,2)</f>
        <v>0</v>
      </c>
      <c r="P29" s="170">
        <v>0.40799999999999997</v>
      </c>
      <c r="Q29" s="170">
        <f>ROUND(E29*P29,2)</f>
        <v>71.400000000000006</v>
      </c>
      <c r="R29" s="172" t="s">
        <v>253</v>
      </c>
      <c r="S29" s="172" t="s">
        <v>210</v>
      </c>
      <c r="T29" s="173" t="s">
        <v>210</v>
      </c>
      <c r="U29" s="158">
        <v>6.2E-2</v>
      </c>
      <c r="V29" s="158">
        <f>ROUND(E29*U29,2)</f>
        <v>10.85</v>
      </c>
      <c r="W29" s="158"/>
      <c r="X29" s="158" t="s">
        <v>235</v>
      </c>
      <c r="Y29" s="148"/>
      <c r="Z29" s="148"/>
      <c r="AA29" s="148"/>
      <c r="AB29" s="148"/>
      <c r="AC29" s="148"/>
      <c r="AD29" s="148"/>
      <c r="AE29" s="148"/>
      <c r="AF29" s="148"/>
      <c r="AG29" s="148" t="s">
        <v>236</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5">
      <c r="A30" s="155"/>
      <c r="B30" s="156"/>
      <c r="C30" s="255" t="s">
        <v>254</v>
      </c>
      <c r="D30" s="256"/>
      <c r="E30" s="256"/>
      <c r="F30" s="256"/>
      <c r="G30" s="256"/>
      <c r="H30" s="158"/>
      <c r="I30" s="158"/>
      <c r="J30" s="158"/>
      <c r="K30" s="158"/>
      <c r="L30" s="158"/>
      <c r="M30" s="158"/>
      <c r="N30" s="157"/>
      <c r="O30" s="157"/>
      <c r="P30" s="157"/>
      <c r="Q30" s="157"/>
      <c r="R30" s="158"/>
      <c r="S30" s="158"/>
      <c r="T30" s="158"/>
      <c r="U30" s="158"/>
      <c r="V30" s="158"/>
      <c r="W30" s="158"/>
      <c r="X30" s="158"/>
      <c r="Y30" s="148"/>
      <c r="Z30" s="148"/>
      <c r="AA30" s="148"/>
      <c r="AB30" s="148"/>
      <c r="AC30" s="148"/>
      <c r="AD30" s="148"/>
      <c r="AE30" s="148"/>
      <c r="AF30" s="148"/>
      <c r="AG30" s="148" t="s">
        <v>238</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55"/>
      <c r="B31" s="156"/>
      <c r="C31" s="190" t="s">
        <v>261</v>
      </c>
      <c r="D31" s="187"/>
      <c r="E31" s="188">
        <v>155</v>
      </c>
      <c r="F31" s="158"/>
      <c r="G31" s="158"/>
      <c r="H31" s="158"/>
      <c r="I31" s="158"/>
      <c r="J31" s="158"/>
      <c r="K31" s="158"/>
      <c r="L31" s="158"/>
      <c r="M31" s="158"/>
      <c r="N31" s="157"/>
      <c r="O31" s="157"/>
      <c r="P31" s="157"/>
      <c r="Q31" s="157"/>
      <c r="R31" s="158"/>
      <c r="S31" s="158"/>
      <c r="T31" s="158"/>
      <c r="U31" s="158"/>
      <c r="V31" s="158"/>
      <c r="W31" s="158"/>
      <c r="X31" s="158"/>
      <c r="Y31" s="148"/>
      <c r="Z31" s="148"/>
      <c r="AA31" s="148"/>
      <c r="AB31" s="148"/>
      <c r="AC31" s="148"/>
      <c r="AD31" s="148"/>
      <c r="AE31" s="148"/>
      <c r="AF31" s="148"/>
      <c r="AG31" s="148" t="s">
        <v>239</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55"/>
      <c r="B32" s="156"/>
      <c r="C32" s="190" t="s">
        <v>262</v>
      </c>
      <c r="D32" s="187"/>
      <c r="E32" s="188">
        <v>20</v>
      </c>
      <c r="F32" s="158"/>
      <c r="G32" s="158"/>
      <c r="H32" s="158"/>
      <c r="I32" s="158"/>
      <c r="J32" s="158"/>
      <c r="K32" s="158"/>
      <c r="L32" s="158"/>
      <c r="M32" s="158"/>
      <c r="N32" s="157"/>
      <c r="O32" s="157"/>
      <c r="P32" s="157"/>
      <c r="Q32" s="157"/>
      <c r="R32" s="158"/>
      <c r="S32" s="158"/>
      <c r="T32" s="158"/>
      <c r="U32" s="158"/>
      <c r="V32" s="158"/>
      <c r="W32" s="158"/>
      <c r="X32" s="158"/>
      <c r="Y32" s="148"/>
      <c r="Z32" s="148"/>
      <c r="AA32" s="148"/>
      <c r="AB32" s="148"/>
      <c r="AC32" s="148"/>
      <c r="AD32" s="148"/>
      <c r="AE32" s="148"/>
      <c r="AF32" s="148"/>
      <c r="AG32" s="148" t="s">
        <v>239</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ht="20.399999999999999" outlineLevel="1" x14ac:dyDescent="0.25">
      <c r="A33" s="167">
        <v>7</v>
      </c>
      <c r="B33" s="168" t="s">
        <v>263</v>
      </c>
      <c r="C33" s="183" t="s">
        <v>264</v>
      </c>
      <c r="D33" s="169" t="s">
        <v>252</v>
      </c>
      <c r="E33" s="170">
        <v>1175</v>
      </c>
      <c r="F33" s="171"/>
      <c r="G33" s="172">
        <f>ROUND(E33*F33,2)</f>
        <v>0</v>
      </c>
      <c r="H33" s="171"/>
      <c r="I33" s="172">
        <f>ROUND(E33*H33,2)</f>
        <v>0</v>
      </c>
      <c r="J33" s="171"/>
      <c r="K33" s="172">
        <f>ROUND(E33*J33,2)</f>
        <v>0</v>
      </c>
      <c r="L33" s="172">
        <v>21</v>
      </c>
      <c r="M33" s="172">
        <f>G33*(1+L33/100)</f>
        <v>0</v>
      </c>
      <c r="N33" s="170">
        <v>0</v>
      </c>
      <c r="O33" s="170">
        <f>ROUND(E33*N33,2)</f>
        <v>0</v>
      </c>
      <c r="P33" s="170">
        <v>0.33</v>
      </c>
      <c r="Q33" s="170">
        <f>ROUND(E33*P33,2)</f>
        <v>387.75</v>
      </c>
      <c r="R33" s="172" t="s">
        <v>253</v>
      </c>
      <c r="S33" s="172" t="s">
        <v>210</v>
      </c>
      <c r="T33" s="173" t="s">
        <v>210</v>
      </c>
      <c r="U33" s="158">
        <v>4.0500000000000001E-2</v>
      </c>
      <c r="V33" s="158">
        <f>ROUND(E33*U33,2)</f>
        <v>47.59</v>
      </c>
      <c r="W33" s="158"/>
      <c r="X33" s="158" t="s">
        <v>235</v>
      </c>
      <c r="Y33" s="148"/>
      <c r="Z33" s="148"/>
      <c r="AA33" s="148"/>
      <c r="AB33" s="148"/>
      <c r="AC33" s="148"/>
      <c r="AD33" s="148"/>
      <c r="AE33" s="148"/>
      <c r="AF33" s="148"/>
      <c r="AG33" s="148" t="s">
        <v>236</v>
      </c>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5">
      <c r="A34" s="155"/>
      <c r="B34" s="156"/>
      <c r="C34" s="190" t="s">
        <v>265</v>
      </c>
      <c r="D34" s="187"/>
      <c r="E34" s="188">
        <v>375</v>
      </c>
      <c r="F34" s="158"/>
      <c r="G34" s="158"/>
      <c r="H34" s="158"/>
      <c r="I34" s="158"/>
      <c r="J34" s="158"/>
      <c r="K34" s="158"/>
      <c r="L34" s="158"/>
      <c r="M34" s="158"/>
      <c r="N34" s="157"/>
      <c r="O34" s="157"/>
      <c r="P34" s="157"/>
      <c r="Q34" s="157"/>
      <c r="R34" s="158"/>
      <c r="S34" s="158"/>
      <c r="T34" s="158"/>
      <c r="U34" s="158"/>
      <c r="V34" s="158"/>
      <c r="W34" s="158"/>
      <c r="X34" s="158"/>
      <c r="Y34" s="148"/>
      <c r="Z34" s="148"/>
      <c r="AA34" s="148"/>
      <c r="AB34" s="148"/>
      <c r="AC34" s="148"/>
      <c r="AD34" s="148"/>
      <c r="AE34" s="148"/>
      <c r="AF34" s="148"/>
      <c r="AG34" s="148" t="s">
        <v>239</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1" x14ac:dyDescent="0.25">
      <c r="A35" s="155"/>
      <c r="B35" s="156"/>
      <c r="C35" s="190" t="s">
        <v>266</v>
      </c>
      <c r="D35" s="187"/>
      <c r="E35" s="188">
        <v>155</v>
      </c>
      <c r="F35" s="158"/>
      <c r="G35" s="158"/>
      <c r="H35" s="158"/>
      <c r="I35" s="158"/>
      <c r="J35" s="158"/>
      <c r="K35" s="158"/>
      <c r="L35" s="158"/>
      <c r="M35" s="158"/>
      <c r="N35" s="157"/>
      <c r="O35" s="157"/>
      <c r="P35" s="157"/>
      <c r="Q35" s="157"/>
      <c r="R35" s="158"/>
      <c r="S35" s="158"/>
      <c r="T35" s="158"/>
      <c r="U35" s="158"/>
      <c r="V35" s="158"/>
      <c r="W35" s="158"/>
      <c r="X35" s="158"/>
      <c r="Y35" s="148"/>
      <c r="Z35" s="148"/>
      <c r="AA35" s="148"/>
      <c r="AB35" s="148"/>
      <c r="AC35" s="148"/>
      <c r="AD35" s="148"/>
      <c r="AE35" s="148"/>
      <c r="AF35" s="148"/>
      <c r="AG35" s="148" t="s">
        <v>239</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90" t="s">
        <v>267</v>
      </c>
      <c r="D36" s="187"/>
      <c r="E36" s="188">
        <v>150</v>
      </c>
      <c r="F36" s="158"/>
      <c r="G36" s="158"/>
      <c r="H36" s="158"/>
      <c r="I36" s="158"/>
      <c r="J36" s="158"/>
      <c r="K36" s="158"/>
      <c r="L36" s="158"/>
      <c r="M36" s="158"/>
      <c r="N36" s="157"/>
      <c r="O36" s="157"/>
      <c r="P36" s="157"/>
      <c r="Q36" s="157"/>
      <c r="R36" s="158"/>
      <c r="S36" s="158"/>
      <c r="T36" s="158"/>
      <c r="U36" s="158"/>
      <c r="V36" s="158"/>
      <c r="W36" s="158"/>
      <c r="X36" s="158"/>
      <c r="Y36" s="148"/>
      <c r="Z36" s="148"/>
      <c r="AA36" s="148"/>
      <c r="AB36" s="148"/>
      <c r="AC36" s="148"/>
      <c r="AD36" s="148"/>
      <c r="AE36" s="148"/>
      <c r="AF36" s="148"/>
      <c r="AG36" s="148" t="s">
        <v>239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55"/>
      <c r="B37" s="156"/>
      <c r="C37" s="190" t="s">
        <v>268</v>
      </c>
      <c r="D37" s="187"/>
      <c r="E37" s="188">
        <v>495</v>
      </c>
      <c r="F37" s="158"/>
      <c r="G37" s="158"/>
      <c r="H37" s="158"/>
      <c r="I37" s="158"/>
      <c r="J37" s="158"/>
      <c r="K37" s="158"/>
      <c r="L37" s="158"/>
      <c r="M37" s="158"/>
      <c r="N37" s="157"/>
      <c r="O37" s="157"/>
      <c r="P37" s="157"/>
      <c r="Q37" s="157"/>
      <c r="R37" s="158"/>
      <c r="S37" s="158"/>
      <c r="T37" s="158"/>
      <c r="U37" s="158"/>
      <c r="V37" s="158"/>
      <c r="W37" s="158"/>
      <c r="X37" s="158"/>
      <c r="Y37" s="148"/>
      <c r="Z37" s="148"/>
      <c r="AA37" s="148"/>
      <c r="AB37" s="148"/>
      <c r="AC37" s="148"/>
      <c r="AD37" s="148"/>
      <c r="AE37" s="148"/>
      <c r="AF37" s="148"/>
      <c r="AG37" s="148" t="s">
        <v>239</v>
      </c>
      <c r="AH37" s="148">
        <v>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ht="20.399999999999999" outlineLevel="1" x14ac:dyDescent="0.25">
      <c r="A38" s="167">
        <v>8</v>
      </c>
      <c r="B38" s="168" t="s">
        <v>269</v>
      </c>
      <c r="C38" s="183" t="s">
        <v>270</v>
      </c>
      <c r="D38" s="169" t="s">
        <v>252</v>
      </c>
      <c r="E38" s="170">
        <v>65</v>
      </c>
      <c r="F38" s="171"/>
      <c r="G38" s="172">
        <f>ROUND(E38*F38,2)</f>
        <v>0</v>
      </c>
      <c r="H38" s="171"/>
      <c r="I38" s="172">
        <f>ROUND(E38*H38,2)</f>
        <v>0</v>
      </c>
      <c r="J38" s="171"/>
      <c r="K38" s="172">
        <f>ROUND(E38*J38,2)</f>
        <v>0</v>
      </c>
      <c r="L38" s="172">
        <v>21</v>
      </c>
      <c r="M38" s="172">
        <f>G38*(1+L38/100)</f>
        <v>0</v>
      </c>
      <c r="N38" s="170">
        <v>0</v>
      </c>
      <c r="O38" s="170">
        <f>ROUND(E38*N38,2)</f>
        <v>0</v>
      </c>
      <c r="P38" s="170">
        <v>0.44</v>
      </c>
      <c r="Q38" s="170">
        <f>ROUND(E38*P38,2)</f>
        <v>28.6</v>
      </c>
      <c r="R38" s="172" t="s">
        <v>253</v>
      </c>
      <c r="S38" s="172" t="s">
        <v>210</v>
      </c>
      <c r="T38" s="173" t="s">
        <v>210</v>
      </c>
      <c r="U38" s="158">
        <v>7.2999999999999995E-2</v>
      </c>
      <c r="V38" s="158">
        <f>ROUND(E38*U38,2)</f>
        <v>4.75</v>
      </c>
      <c r="W38" s="158"/>
      <c r="X38" s="158" t="s">
        <v>235</v>
      </c>
      <c r="Y38" s="148"/>
      <c r="Z38" s="148"/>
      <c r="AA38" s="148"/>
      <c r="AB38" s="148"/>
      <c r="AC38" s="148"/>
      <c r="AD38" s="148"/>
      <c r="AE38" s="148"/>
      <c r="AF38" s="148"/>
      <c r="AG38" s="148" t="s">
        <v>236</v>
      </c>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1" x14ac:dyDescent="0.25">
      <c r="A39" s="155"/>
      <c r="B39" s="156"/>
      <c r="C39" s="190" t="s">
        <v>271</v>
      </c>
      <c r="D39" s="187"/>
      <c r="E39" s="188">
        <v>65</v>
      </c>
      <c r="F39" s="158"/>
      <c r="G39" s="158"/>
      <c r="H39" s="158"/>
      <c r="I39" s="158"/>
      <c r="J39" s="158"/>
      <c r="K39" s="158"/>
      <c r="L39" s="158"/>
      <c r="M39" s="158"/>
      <c r="N39" s="157"/>
      <c r="O39" s="157"/>
      <c r="P39" s="157"/>
      <c r="Q39" s="157"/>
      <c r="R39" s="158"/>
      <c r="S39" s="158"/>
      <c r="T39" s="158"/>
      <c r="U39" s="158"/>
      <c r="V39" s="158"/>
      <c r="W39" s="158"/>
      <c r="X39" s="158"/>
      <c r="Y39" s="148"/>
      <c r="Z39" s="148"/>
      <c r="AA39" s="148"/>
      <c r="AB39" s="148"/>
      <c r="AC39" s="148"/>
      <c r="AD39" s="148"/>
      <c r="AE39" s="148"/>
      <c r="AF39" s="148"/>
      <c r="AG39" s="148" t="s">
        <v>239</v>
      </c>
      <c r="AH39" s="148">
        <v>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ht="20.399999999999999" outlineLevel="1" x14ac:dyDescent="0.25">
      <c r="A40" s="167">
        <v>9</v>
      </c>
      <c r="B40" s="168" t="s">
        <v>272</v>
      </c>
      <c r="C40" s="183" t="s">
        <v>273</v>
      </c>
      <c r="D40" s="169" t="s">
        <v>252</v>
      </c>
      <c r="E40" s="170">
        <v>93.75</v>
      </c>
      <c r="F40" s="171"/>
      <c r="G40" s="172">
        <f>ROUND(E40*F40,2)</f>
        <v>0</v>
      </c>
      <c r="H40" s="171"/>
      <c r="I40" s="172">
        <f>ROUND(E40*H40,2)</f>
        <v>0</v>
      </c>
      <c r="J40" s="171"/>
      <c r="K40" s="172">
        <f>ROUND(E40*J40,2)</f>
        <v>0</v>
      </c>
      <c r="L40" s="172">
        <v>21</v>
      </c>
      <c r="M40" s="172">
        <f>G40*(1+L40/100)</f>
        <v>0</v>
      </c>
      <c r="N40" s="170">
        <v>0</v>
      </c>
      <c r="O40" s="170">
        <f>ROUND(E40*N40,2)</f>
        <v>0</v>
      </c>
      <c r="P40" s="170">
        <v>0.6</v>
      </c>
      <c r="Q40" s="170">
        <f>ROUND(E40*P40,2)</f>
        <v>56.25</v>
      </c>
      <c r="R40" s="172" t="s">
        <v>253</v>
      </c>
      <c r="S40" s="172" t="s">
        <v>210</v>
      </c>
      <c r="T40" s="173" t="s">
        <v>210</v>
      </c>
      <c r="U40" s="158">
        <v>7.4999999999999997E-2</v>
      </c>
      <c r="V40" s="158">
        <f>ROUND(E40*U40,2)</f>
        <v>7.03</v>
      </c>
      <c r="W40" s="158"/>
      <c r="X40" s="158" t="s">
        <v>235</v>
      </c>
      <c r="Y40" s="148"/>
      <c r="Z40" s="148"/>
      <c r="AA40" s="148"/>
      <c r="AB40" s="148"/>
      <c r="AC40" s="148"/>
      <c r="AD40" s="148"/>
      <c r="AE40" s="148"/>
      <c r="AF40" s="148"/>
      <c r="AG40" s="148" t="s">
        <v>236</v>
      </c>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5">
      <c r="A41" s="155"/>
      <c r="B41" s="156"/>
      <c r="C41" s="190" t="s">
        <v>274</v>
      </c>
      <c r="D41" s="187"/>
      <c r="E41" s="188">
        <v>93.75</v>
      </c>
      <c r="F41" s="158"/>
      <c r="G41" s="158"/>
      <c r="H41" s="158"/>
      <c r="I41" s="158"/>
      <c r="J41" s="158"/>
      <c r="K41" s="158"/>
      <c r="L41" s="158"/>
      <c r="M41" s="158"/>
      <c r="N41" s="157"/>
      <c r="O41" s="157"/>
      <c r="P41" s="157"/>
      <c r="Q41" s="157"/>
      <c r="R41" s="158"/>
      <c r="S41" s="158"/>
      <c r="T41" s="158"/>
      <c r="U41" s="158"/>
      <c r="V41" s="158"/>
      <c r="W41" s="158"/>
      <c r="X41" s="158"/>
      <c r="Y41" s="148"/>
      <c r="Z41" s="148"/>
      <c r="AA41" s="148"/>
      <c r="AB41" s="148"/>
      <c r="AC41" s="148"/>
      <c r="AD41" s="148"/>
      <c r="AE41" s="148"/>
      <c r="AF41" s="148"/>
      <c r="AG41" s="148" t="s">
        <v>239</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ht="20.399999999999999" outlineLevel="1" x14ac:dyDescent="0.25">
      <c r="A42" s="167">
        <v>10</v>
      </c>
      <c r="B42" s="168" t="s">
        <v>275</v>
      </c>
      <c r="C42" s="183" t="s">
        <v>276</v>
      </c>
      <c r="D42" s="169" t="s">
        <v>252</v>
      </c>
      <c r="E42" s="170">
        <v>65</v>
      </c>
      <c r="F42" s="171"/>
      <c r="G42" s="172">
        <f>ROUND(E42*F42,2)</f>
        <v>0</v>
      </c>
      <c r="H42" s="171"/>
      <c r="I42" s="172">
        <f>ROUND(E42*H42,2)</f>
        <v>0</v>
      </c>
      <c r="J42" s="171"/>
      <c r="K42" s="172">
        <f>ROUND(E42*J42,2)</f>
        <v>0</v>
      </c>
      <c r="L42" s="172">
        <v>21</v>
      </c>
      <c r="M42" s="172">
        <f>G42*(1+L42/100)</f>
        <v>0</v>
      </c>
      <c r="N42" s="170">
        <v>0</v>
      </c>
      <c r="O42" s="170">
        <f>ROUND(E42*N42,2)</f>
        <v>0</v>
      </c>
      <c r="P42" s="170">
        <v>0.33</v>
      </c>
      <c r="Q42" s="170">
        <f>ROUND(E42*P42,2)</f>
        <v>21.45</v>
      </c>
      <c r="R42" s="172" t="s">
        <v>253</v>
      </c>
      <c r="S42" s="172" t="s">
        <v>210</v>
      </c>
      <c r="T42" s="173" t="s">
        <v>210</v>
      </c>
      <c r="U42" s="158">
        <v>0.16</v>
      </c>
      <c r="V42" s="158">
        <f>ROUND(E42*U42,2)</f>
        <v>10.4</v>
      </c>
      <c r="W42" s="158"/>
      <c r="X42" s="158" t="s">
        <v>235</v>
      </c>
      <c r="Y42" s="148"/>
      <c r="Z42" s="148"/>
      <c r="AA42" s="148"/>
      <c r="AB42" s="148"/>
      <c r="AC42" s="148"/>
      <c r="AD42" s="148"/>
      <c r="AE42" s="148"/>
      <c r="AF42" s="148"/>
      <c r="AG42" s="148" t="s">
        <v>236</v>
      </c>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ht="21" outlineLevel="1" x14ac:dyDescent="0.25">
      <c r="A43" s="155"/>
      <c r="B43" s="156"/>
      <c r="C43" s="255" t="s">
        <v>277</v>
      </c>
      <c r="D43" s="256"/>
      <c r="E43" s="256"/>
      <c r="F43" s="256"/>
      <c r="G43" s="256"/>
      <c r="H43" s="158"/>
      <c r="I43" s="158"/>
      <c r="J43" s="158"/>
      <c r="K43" s="158"/>
      <c r="L43" s="158"/>
      <c r="M43" s="158"/>
      <c r="N43" s="157"/>
      <c r="O43" s="157"/>
      <c r="P43" s="157"/>
      <c r="Q43" s="157"/>
      <c r="R43" s="158"/>
      <c r="S43" s="158"/>
      <c r="T43" s="158"/>
      <c r="U43" s="158"/>
      <c r="V43" s="158"/>
      <c r="W43" s="158"/>
      <c r="X43" s="158"/>
      <c r="Y43" s="148"/>
      <c r="Z43" s="148"/>
      <c r="AA43" s="148"/>
      <c r="AB43" s="148"/>
      <c r="AC43" s="148"/>
      <c r="AD43" s="148"/>
      <c r="AE43" s="148"/>
      <c r="AF43" s="148"/>
      <c r="AG43" s="148" t="s">
        <v>238</v>
      </c>
      <c r="AH43" s="148"/>
      <c r="AI43" s="148"/>
      <c r="AJ43" s="148"/>
      <c r="AK43" s="148"/>
      <c r="AL43" s="148"/>
      <c r="AM43" s="148"/>
      <c r="AN43" s="148"/>
      <c r="AO43" s="148"/>
      <c r="AP43" s="148"/>
      <c r="AQ43" s="148"/>
      <c r="AR43" s="148"/>
      <c r="AS43" s="148"/>
      <c r="AT43" s="148"/>
      <c r="AU43" s="148"/>
      <c r="AV43" s="148"/>
      <c r="AW43" s="148"/>
      <c r="AX43" s="148"/>
      <c r="AY43" s="148"/>
      <c r="AZ43" s="148"/>
      <c r="BA43" s="189" t="str">
        <f>C43</f>
        <v>s naložením na dopravní prostředek, očištění povrchu od frézované plochy, opotřebování frézovacích nástrojů (nožů, upínacích kroužků, držáků) nutné ruční odstranění (vybourání) živičného krytu kolem překážek,</v>
      </c>
      <c r="BB43" s="148"/>
      <c r="BC43" s="148"/>
      <c r="BD43" s="148"/>
      <c r="BE43" s="148"/>
      <c r="BF43" s="148"/>
      <c r="BG43" s="148"/>
      <c r="BH43" s="148"/>
    </row>
    <row r="44" spans="1:60" outlineLevel="1" x14ac:dyDescent="0.25">
      <c r="A44" s="155"/>
      <c r="B44" s="156"/>
      <c r="C44" s="190" t="s">
        <v>278</v>
      </c>
      <c r="D44" s="187"/>
      <c r="E44" s="188">
        <v>65</v>
      </c>
      <c r="F44" s="158"/>
      <c r="G44" s="158"/>
      <c r="H44" s="158"/>
      <c r="I44" s="158"/>
      <c r="J44" s="158"/>
      <c r="K44" s="158"/>
      <c r="L44" s="158"/>
      <c r="M44" s="158"/>
      <c r="N44" s="157"/>
      <c r="O44" s="157"/>
      <c r="P44" s="157"/>
      <c r="Q44" s="157"/>
      <c r="R44" s="158"/>
      <c r="S44" s="158"/>
      <c r="T44" s="158"/>
      <c r="U44" s="158"/>
      <c r="V44" s="158"/>
      <c r="W44" s="158"/>
      <c r="X44" s="158"/>
      <c r="Y44" s="148"/>
      <c r="Z44" s="148"/>
      <c r="AA44" s="148"/>
      <c r="AB44" s="148"/>
      <c r="AC44" s="148"/>
      <c r="AD44" s="148"/>
      <c r="AE44" s="148"/>
      <c r="AF44" s="148"/>
      <c r="AG44" s="148" t="s">
        <v>239</v>
      </c>
      <c r="AH44" s="148">
        <v>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outlineLevel="1" x14ac:dyDescent="0.25">
      <c r="A45" s="167">
        <v>11</v>
      </c>
      <c r="B45" s="168" t="s">
        <v>279</v>
      </c>
      <c r="C45" s="183" t="s">
        <v>280</v>
      </c>
      <c r="D45" s="169" t="s">
        <v>281</v>
      </c>
      <c r="E45" s="170">
        <v>520</v>
      </c>
      <c r="F45" s="171"/>
      <c r="G45" s="172">
        <f>ROUND(E45*F45,2)</f>
        <v>0</v>
      </c>
      <c r="H45" s="171"/>
      <c r="I45" s="172">
        <f>ROUND(E45*H45,2)</f>
        <v>0</v>
      </c>
      <c r="J45" s="171"/>
      <c r="K45" s="172">
        <f>ROUND(E45*J45,2)</f>
        <v>0</v>
      </c>
      <c r="L45" s="172">
        <v>21</v>
      </c>
      <c r="M45" s="172">
        <f>G45*(1+L45/100)</f>
        <v>0</v>
      </c>
      <c r="N45" s="170">
        <v>0</v>
      </c>
      <c r="O45" s="170">
        <f>ROUND(E45*N45,2)</f>
        <v>0</v>
      </c>
      <c r="P45" s="170">
        <v>0.22</v>
      </c>
      <c r="Q45" s="170">
        <f>ROUND(E45*P45,2)</f>
        <v>114.4</v>
      </c>
      <c r="R45" s="172" t="s">
        <v>253</v>
      </c>
      <c r="S45" s="172" t="s">
        <v>210</v>
      </c>
      <c r="T45" s="173" t="s">
        <v>210</v>
      </c>
      <c r="U45" s="158">
        <v>0.14299999999999999</v>
      </c>
      <c r="V45" s="158">
        <f>ROUND(E45*U45,2)</f>
        <v>74.36</v>
      </c>
      <c r="W45" s="158"/>
      <c r="X45" s="158" t="s">
        <v>235</v>
      </c>
      <c r="Y45" s="148"/>
      <c r="Z45" s="148"/>
      <c r="AA45" s="148"/>
      <c r="AB45" s="148"/>
      <c r="AC45" s="148"/>
      <c r="AD45" s="148"/>
      <c r="AE45" s="148"/>
      <c r="AF45" s="148"/>
      <c r="AG45" s="148" t="s">
        <v>236</v>
      </c>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55"/>
      <c r="B46" s="156"/>
      <c r="C46" s="255" t="s">
        <v>282</v>
      </c>
      <c r="D46" s="256"/>
      <c r="E46" s="256"/>
      <c r="F46" s="256"/>
      <c r="G46" s="256"/>
      <c r="H46" s="158"/>
      <c r="I46" s="158"/>
      <c r="J46" s="158"/>
      <c r="K46" s="158"/>
      <c r="L46" s="158"/>
      <c r="M46" s="158"/>
      <c r="N46" s="157"/>
      <c r="O46" s="157"/>
      <c r="P46" s="157"/>
      <c r="Q46" s="157"/>
      <c r="R46" s="158"/>
      <c r="S46" s="158"/>
      <c r="T46" s="158"/>
      <c r="U46" s="158"/>
      <c r="V46" s="158"/>
      <c r="W46" s="158"/>
      <c r="X46" s="158"/>
      <c r="Y46" s="148"/>
      <c r="Z46" s="148"/>
      <c r="AA46" s="148"/>
      <c r="AB46" s="148"/>
      <c r="AC46" s="148"/>
      <c r="AD46" s="148"/>
      <c r="AE46" s="148"/>
      <c r="AF46" s="148"/>
      <c r="AG46" s="148" t="s">
        <v>238</v>
      </c>
      <c r="AH46" s="148"/>
      <c r="AI46" s="148"/>
      <c r="AJ46" s="148"/>
      <c r="AK46" s="148"/>
      <c r="AL46" s="148"/>
      <c r="AM46" s="148"/>
      <c r="AN46" s="148"/>
      <c r="AO46" s="148"/>
      <c r="AP46" s="148"/>
      <c r="AQ46" s="148"/>
      <c r="AR46" s="148"/>
      <c r="AS46" s="148"/>
      <c r="AT46" s="148"/>
      <c r="AU46" s="148"/>
      <c r="AV46" s="148"/>
      <c r="AW46" s="148"/>
      <c r="AX46" s="148"/>
      <c r="AY46" s="148"/>
      <c r="AZ46" s="148"/>
      <c r="BA46" s="189" t="str">
        <f>C46</f>
        <v>s vybouráním lože, s přemístěním hmot na skládku na vzdálenost do 3 m nebo naložením na dopravní prostředek</v>
      </c>
      <c r="BB46" s="148"/>
      <c r="BC46" s="148"/>
      <c r="BD46" s="148"/>
      <c r="BE46" s="148"/>
      <c r="BF46" s="148"/>
      <c r="BG46" s="148"/>
      <c r="BH46" s="148"/>
    </row>
    <row r="47" spans="1:60" outlineLevel="1" x14ac:dyDescent="0.25">
      <c r="A47" s="155"/>
      <c r="B47" s="156"/>
      <c r="C47" s="190" t="s">
        <v>283</v>
      </c>
      <c r="D47" s="187"/>
      <c r="E47" s="188">
        <v>520</v>
      </c>
      <c r="F47" s="158"/>
      <c r="G47" s="158"/>
      <c r="H47" s="158"/>
      <c r="I47" s="158"/>
      <c r="J47" s="158"/>
      <c r="K47" s="158"/>
      <c r="L47" s="158"/>
      <c r="M47" s="158"/>
      <c r="N47" s="157"/>
      <c r="O47" s="157"/>
      <c r="P47" s="157"/>
      <c r="Q47" s="157"/>
      <c r="R47" s="158"/>
      <c r="S47" s="158"/>
      <c r="T47" s="158"/>
      <c r="U47" s="158"/>
      <c r="V47" s="158"/>
      <c r="W47" s="158"/>
      <c r="X47" s="158"/>
      <c r="Y47" s="148"/>
      <c r="Z47" s="148"/>
      <c r="AA47" s="148"/>
      <c r="AB47" s="148"/>
      <c r="AC47" s="148"/>
      <c r="AD47" s="148"/>
      <c r="AE47" s="148"/>
      <c r="AF47" s="148"/>
      <c r="AG47" s="148" t="s">
        <v>239</v>
      </c>
      <c r="AH47" s="148">
        <v>0</v>
      </c>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1" x14ac:dyDescent="0.25">
      <c r="A48" s="167">
        <v>12</v>
      </c>
      <c r="B48" s="168" t="s">
        <v>284</v>
      </c>
      <c r="C48" s="183" t="s">
        <v>285</v>
      </c>
      <c r="D48" s="169" t="s">
        <v>286</v>
      </c>
      <c r="E48" s="170">
        <v>47.6</v>
      </c>
      <c r="F48" s="171"/>
      <c r="G48" s="172">
        <f>ROUND(E48*F48,2)</f>
        <v>0</v>
      </c>
      <c r="H48" s="171"/>
      <c r="I48" s="172">
        <f>ROUND(E48*H48,2)</f>
        <v>0</v>
      </c>
      <c r="J48" s="171"/>
      <c r="K48" s="172">
        <f>ROUND(E48*J48,2)</f>
        <v>0</v>
      </c>
      <c r="L48" s="172">
        <v>21</v>
      </c>
      <c r="M48" s="172">
        <f>G48*(1+L48/100)</f>
        <v>0</v>
      </c>
      <c r="N48" s="170">
        <v>0</v>
      </c>
      <c r="O48" s="170">
        <f>ROUND(E48*N48,2)</f>
        <v>0</v>
      </c>
      <c r="P48" s="170">
        <v>0</v>
      </c>
      <c r="Q48" s="170">
        <f>ROUND(E48*P48,2)</f>
        <v>0</v>
      </c>
      <c r="R48" s="172" t="s">
        <v>234</v>
      </c>
      <c r="S48" s="172" t="s">
        <v>210</v>
      </c>
      <c r="T48" s="173" t="s">
        <v>210</v>
      </c>
      <c r="U48" s="158">
        <v>16.54</v>
      </c>
      <c r="V48" s="158">
        <f>ROUND(E48*U48,2)</f>
        <v>787.3</v>
      </c>
      <c r="W48" s="158"/>
      <c r="X48" s="158" t="s">
        <v>235</v>
      </c>
      <c r="Y48" s="148"/>
      <c r="Z48" s="148"/>
      <c r="AA48" s="148"/>
      <c r="AB48" s="148"/>
      <c r="AC48" s="148"/>
      <c r="AD48" s="148"/>
      <c r="AE48" s="148"/>
      <c r="AF48" s="148"/>
      <c r="AG48" s="148" t="s">
        <v>236</v>
      </c>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1" x14ac:dyDescent="0.25">
      <c r="A49" s="155"/>
      <c r="B49" s="156"/>
      <c r="C49" s="255" t="s">
        <v>287</v>
      </c>
      <c r="D49" s="256"/>
      <c r="E49" s="256"/>
      <c r="F49" s="256"/>
      <c r="G49" s="256"/>
      <c r="H49" s="158"/>
      <c r="I49" s="158"/>
      <c r="J49" s="158"/>
      <c r="K49" s="158"/>
      <c r="L49" s="158"/>
      <c r="M49" s="158"/>
      <c r="N49" s="157"/>
      <c r="O49" s="157"/>
      <c r="P49" s="157"/>
      <c r="Q49" s="157"/>
      <c r="R49" s="158"/>
      <c r="S49" s="158"/>
      <c r="T49" s="158"/>
      <c r="U49" s="158"/>
      <c r="V49" s="158"/>
      <c r="W49" s="158"/>
      <c r="X49" s="158"/>
      <c r="Y49" s="148"/>
      <c r="Z49" s="148"/>
      <c r="AA49" s="148"/>
      <c r="AB49" s="148"/>
      <c r="AC49" s="148"/>
      <c r="AD49" s="148"/>
      <c r="AE49" s="148"/>
      <c r="AF49" s="148"/>
      <c r="AG49" s="148" t="s">
        <v>238</v>
      </c>
      <c r="AH49" s="148"/>
      <c r="AI49" s="148"/>
      <c r="AJ49" s="148"/>
      <c r="AK49" s="148"/>
      <c r="AL49" s="148"/>
      <c r="AM49" s="148"/>
      <c r="AN49" s="148"/>
      <c r="AO49" s="148"/>
      <c r="AP49" s="148"/>
      <c r="AQ49" s="148"/>
      <c r="AR49" s="148"/>
      <c r="AS49" s="148"/>
      <c r="AT49" s="148"/>
      <c r="AU49" s="148"/>
      <c r="AV49" s="148"/>
      <c r="AW49" s="148"/>
      <c r="AX49" s="148"/>
      <c r="AY49" s="148"/>
      <c r="AZ49" s="148"/>
      <c r="BA49" s="189" t="str">
        <f>C49</f>
        <v>korytech vodotečí, melioračních kanálech s přemístěním suti na hromady na vzdálenost do 20 m nebo s naložením na dopravní prostředek,</v>
      </c>
      <c r="BB49" s="148"/>
      <c r="BC49" s="148"/>
      <c r="BD49" s="148"/>
      <c r="BE49" s="148"/>
      <c r="BF49" s="148"/>
      <c r="BG49" s="148"/>
      <c r="BH49" s="148"/>
    </row>
    <row r="50" spans="1:60" outlineLevel="1" x14ac:dyDescent="0.25">
      <c r="A50" s="155"/>
      <c r="B50" s="156"/>
      <c r="C50" s="190" t="s">
        <v>288</v>
      </c>
      <c r="D50" s="187"/>
      <c r="E50" s="188">
        <v>25</v>
      </c>
      <c r="F50" s="158"/>
      <c r="G50" s="158"/>
      <c r="H50" s="158"/>
      <c r="I50" s="158"/>
      <c r="J50" s="158"/>
      <c r="K50" s="158"/>
      <c r="L50" s="158"/>
      <c r="M50" s="158"/>
      <c r="N50" s="157"/>
      <c r="O50" s="157"/>
      <c r="P50" s="157"/>
      <c r="Q50" s="157"/>
      <c r="R50" s="158"/>
      <c r="S50" s="158"/>
      <c r="T50" s="158"/>
      <c r="U50" s="158"/>
      <c r="V50" s="158"/>
      <c r="W50" s="158"/>
      <c r="X50" s="158"/>
      <c r="Y50" s="148"/>
      <c r="Z50" s="148"/>
      <c r="AA50" s="148"/>
      <c r="AB50" s="148"/>
      <c r="AC50" s="148"/>
      <c r="AD50" s="148"/>
      <c r="AE50" s="148"/>
      <c r="AF50" s="148"/>
      <c r="AG50" s="148" t="s">
        <v>239</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5">
      <c r="A51" s="155"/>
      <c r="B51" s="156"/>
      <c r="C51" s="190" t="s">
        <v>289</v>
      </c>
      <c r="D51" s="187"/>
      <c r="E51" s="188">
        <v>1.8</v>
      </c>
      <c r="F51" s="158"/>
      <c r="G51" s="158"/>
      <c r="H51" s="158"/>
      <c r="I51" s="158"/>
      <c r="J51" s="158"/>
      <c r="K51" s="158"/>
      <c r="L51" s="158"/>
      <c r="M51" s="158"/>
      <c r="N51" s="157"/>
      <c r="O51" s="157"/>
      <c r="P51" s="157"/>
      <c r="Q51" s="157"/>
      <c r="R51" s="158"/>
      <c r="S51" s="158"/>
      <c r="T51" s="158"/>
      <c r="U51" s="158"/>
      <c r="V51" s="158"/>
      <c r="W51" s="158"/>
      <c r="X51" s="158"/>
      <c r="Y51" s="148"/>
      <c r="Z51" s="148"/>
      <c r="AA51" s="148"/>
      <c r="AB51" s="148"/>
      <c r="AC51" s="148"/>
      <c r="AD51" s="148"/>
      <c r="AE51" s="148"/>
      <c r="AF51" s="148"/>
      <c r="AG51" s="148" t="s">
        <v>239</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190" t="s">
        <v>290</v>
      </c>
      <c r="D52" s="187"/>
      <c r="E52" s="188">
        <v>20.8</v>
      </c>
      <c r="F52" s="158"/>
      <c r="G52" s="158"/>
      <c r="H52" s="158"/>
      <c r="I52" s="158"/>
      <c r="J52" s="158"/>
      <c r="K52" s="158"/>
      <c r="L52" s="158"/>
      <c r="M52" s="158"/>
      <c r="N52" s="157"/>
      <c r="O52" s="157"/>
      <c r="P52" s="157"/>
      <c r="Q52" s="157"/>
      <c r="R52" s="158"/>
      <c r="S52" s="158"/>
      <c r="T52" s="158"/>
      <c r="U52" s="158"/>
      <c r="V52" s="158"/>
      <c r="W52" s="158"/>
      <c r="X52" s="158"/>
      <c r="Y52" s="148"/>
      <c r="Z52" s="148"/>
      <c r="AA52" s="148"/>
      <c r="AB52" s="148"/>
      <c r="AC52" s="148"/>
      <c r="AD52" s="148"/>
      <c r="AE52" s="148"/>
      <c r="AF52" s="148"/>
      <c r="AG52" s="148" t="s">
        <v>239</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5">
      <c r="A53" s="167">
        <v>13</v>
      </c>
      <c r="B53" s="168" t="s">
        <v>291</v>
      </c>
      <c r="C53" s="183" t="s">
        <v>292</v>
      </c>
      <c r="D53" s="169" t="s">
        <v>286</v>
      </c>
      <c r="E53" s="170">
        <v>458</v>
      </c>
      <c r="F53" s="171"/>
      <c r="G53" s="172">
        <f>ROUND(E53*F53,2)</f>
        <v>0</v>
      </c>
      <c r="H53" s="171"/>
      <c r="I53" s="172">
        <f>ROUND(E53*H53,2)</f>
        <v>0</v>
      </c>
      <c r="J53" s="171"/>
      <c r="K53" s="172">
        <f>ROUND(E53*J53,2)</f>
        <v>0</v>
      </c>
      <c r="L53" s="172">
        <v>21</v>
      </c>
      <c r="M53" s="172">
        <f>G53*(1+L53/100)</f>
        <v>0</v>
      </c>
      <c r="N53" s="170">
        <v>0</v>
      </c>
      <c r="O53" s="170">
        <f>ROUND(E53*N53,2)</f>
        <v>0</v>
      </c>
      <c r="P53" s="170">
        <v>0</v>
      </c>
      <c r="Q53" s="170">
        <f>ROUND(E53*P53,2)</f>
        <v>0</v>
      </c>
      <c r="R53" s="172" t="s">
        <v>234</v>
      </c>
      <c r="S53" s="172" t="s">
        <v>210</v>
      </c>
      <c r="T53" s="173" t="s">
        <v>210</v>
      </c>
      <c r="U53" s="158">
        <v>1.34E-2</v>
      </c>
      <c r="V53" s="158">
        <f>ROUND(E53*U53,2)</f>
        <v>6.14</v>
      </c>
      <c r="W53" s="158"/>
      <c r="X53" s="158" t="s">
        <v>235</v>
      </c>
      <c r="Y53" s="148"/>
      <c r="Z53" s="148"/>
      <c r="AA53" s="148"/>
      <c r="AB53" s="148"/>
      <c r="AC53" s="148"/>
      <c r="AD53" s="148"/>
      <c r="AE53" s="148"/>
      <c r="AF53" s="148"/>
      <c r="AG53" s="148" t="s">
        <v>236</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5">
      <c r="A54" s="155"/>
      <c r="B54" s="156"/>
      <c r="C54" s="255" t="s">
        <v>293</v>
      </c>
      <c r="D54" s="256"/>
      <c r="E54" s="256"/>
      <c r="F54" s="256"/>
      <c r="G54" s="256"/>
      <c r="H54" s="158"/>
      <c r="I54" s="158"/>
      <c r="J54" s="158"/>
      <c r="K54" s="158"/>
      <c r="L54" s="158"/>
      <c r="M54" s="158"/>
      <c r="N54" s="157"/>
      <c r="O54" s="157"/>
      <c r="P54" s="157"/>
      <c r="Q54" s="157"/>
      <c r="R54" s="158"/>
      <c r="S54" s="158"/>
      <c r="T54" s="158"/>
      <c r="U54" s="158"/>
      <c r="V54" s="158"/>
      <c r="W54" s="158"/>
      <c r="X54" s="158"/>
      <c r="Y54" s="148"/>
      <c r="Z54" s="148"/>
      <c r="AA54" s="148"/>
      <c r="AB54" s="148"/>
      <c r="AC54" s="148"/>
      <c r="AD54" s="148"/>
      <c r="AE54" s="148"/>
      <c r="AF54" s="148"/>
      <c r="AG54" s="148" t="s">
        <v>238</v>
      </c>
      <c r="AH54" s="148"/>
      <c r="AI54" s="148"/>
      <c r="AJ54" s="148"/>
      <c r="AK54" s="148"/>
      <c r="AL54" s="148"/>
      <c r="AM54" s="148"/>
      <c r="AN54" s="148"/>
      <c r="AO54" s="148"/>
      <c r="AP54" s="148"/>
      <c r="AQ54" s="148"/>
      <c r="AR54" s="148"/>
      <c r="AS54" s="148"/>
      <c r="AT54" s="148"/>
      <c r="AU54" s="148"/>
      <c r="AV54" s="148"/>
      <c r="AW54" s="148"/>
      <c r="AX54" s="148"/>
      <c r="AY54" s="148"/>
      <c r="AZ54" s="148"/>
      <c r="BA54" s="189" t="str">
        <f>C54</f>
        <v>nebo lesní půdy, s vodorovným přemístěním na hromady v místě upotřebení nebo na dočasné či trvalé skládky se složením</v>
      </c>
      <c r="BB54" s="148"/>
      <c r="BC54" s="148"/>
      <c r="BD54" s="148"/>
      <c r="BE54" s="148"/>
      <c r="BF54" s="148"/>
      <c r="BG54" s="148"/>
      <c r="BH54" s="148"/>
    </row>
    <row r="55" spans="1:60" outlineLevel="1" x14ac:dyDescent="0.25">
      <c r="A55" s="155"/>
      <c r="B55" s="156"/>
      <c r="C55" s="190" t="s">
        <v>294</v>
      </c>
      <c r="D55" s="187"/>
      <c r="E55" s="188">
        <v>458</v>
      </c>
      <c r="F55" s="158"/>
      <c r="G55" s="158"/>
      <c r="H55" s="158"/>
      <c r="I55" s="158"/>
      <c r="J55" s="158"/>
      <c r="K55" s="158"/>
      <c r="L55" s="158"/>
      <c r="M55" s="158"/>
      <c r="N55" s="157"/>
      <c r="O55" s="157"/>
      <c r="P55" s="157"/>
      <c r="Q55" s="157"/>
      <c r="R55" s="158"/>
      <c r="S55" s="158"/>
      <c r="T55" s="158"/>
      <c r="U55" s="158"/>
      <c r="V55" s="158"/>
      <c r="W55" s="158"/>
      <c r="X55" s="158"/>
      <c r="Y55" s="148"/>
      <c r="Z55" s="148"/>
      <c r="AA55" s="148"/>
      <c r="AB55" s="148"/>
      <c r="AC55" s="148"/>
      <c r="AD55" s="148"/>
      <c r="AE55" s="148"/>
      <c r="AF55" s="148"/>
      <c r="AG55" s="148" t="s">
        <v>239</v>
      </c>
      <c r="AH55" s="148">
        <v>0</v>
      </c>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67">
        <v>14</v>
      </c>
      <c r="B56" s="168" t="s">
        <v>295</v>
      </c>
      <c r="C56" s="183" t="s">
        <v>296</v>
      </c>
      <c r="D56" s="169" t="s">
        <v>286</v>
      </c>
      <c r="E56" s="170">
        <v>1167.5899999999999</v>
      </c>
      <c r="F56" s="171"/>
      <c r="G56" s="172">
        <f>ROUND(E56*F56,2)</f>
        <v>0</v>
      </c>
      <c r="H56" s="171"/>
      <c r="I56" s="172">
        <f>ROUND(E56*H56,2)</f>
        <v>0</v>
      </c>
      <c r="J56" s="171"/>
      <c r="K56" s="172">
        <f>ROUND(E56*J56,2)</f>
        <v>0</v>
      </c>
      <c r="L56" s="172">
        <v>21</v>
      </c>
      <c r="M56" s="172">
        <f>G56*(1+L56/100)</f>
        <v>0</v>
      </c>
      <c r="N56" s="170">
        <v>0</v>
      </c>
      <c r="O56" s="170">
        <f>ROUND(E56*N56,2)</f>
        <v>0</v>
      </c>
      <c r="P56" s="170">
        <v>0</v>
      </c>
      <c r="Q56" s="170">
        <f>ROUND(E56*P56,2)</f>
        <v>0</v>
      </c>
      <c r="R56" s="172" t="s">
        <v>234</v>
      </c>
      <c r="S56" s="172" t="s">
        <v>210</v>
      </c>
      <c r="T56" s="173" t="s">
        <v>210</v>
      </c>
      <c r="U56" s="158">
        <v>0.223</v>
      </c>
      <c r="V56" s="158">
        <f>ROUND(E56*U56,2)</f>
        <v>260.37</v>
      </c>
      <c r="W56" s="158"/>
      <c r="X56" s="158" t="s">
        <v>235</v>
      </c>
      <c r="Y56" s="148"/>
      <c r="Z56" s="148"/>
      <c r="AA56" s="148"/>
      <c r="AB56" s="148"/>
      <c r="AC56" s="148"/>
      <c r="AD56" s="148"/>
      <c r="AE56" s="148"/>
      <c r="AF56" s="148"/>
      <c r="AG56" s="148" t="s">
        <v>236</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5">
      <c r="A57" s="155"/>
      <c r="B57" s="156"/>
      <c r="C57" s="255" t="s">
        <v>297</v>
      </c>
      <c r="D57" s="256"/>
      <c r="E57" s="256"/>
      <c r="F57" s="256"/>
      <c r="G57" s="256"/>
      <c r="H57" s="158"/>
      <c r="I57" s="158"/>
      <c r="J57" s="158"/>
      <c r="K57" s="158"/>
      <c r="L57" s="158"/>
      <c r="M57" s="158"/>
      <c r="N57" s="157"/>
      <c r="O57" s="157"/>
      <c r="P57" s="157"/>
      <c r="Q57" s="157"/>
      <c r="R57" s="158"/>
      <c r="S57" s="158"/>
      <c r="T57" s="158"/>
      <c r="U57" s="158"/>
      <c r="V57" s="158"/>
      <c r="W57" s="158"/>
      <c r="X57" s="158"/>
      <c r="Y57" s="148"/>
      <c r="Z57" s="148"/>
      <c r="AA57" s="148"/>
      <c r="AB57" s="148"/>
      <c r="AC57" s="148"/>
      <c r="AD57" s="148"/>
      <c r="AE57" s="148"/>
      <c r="AF57" s="148"/>
      <c r="AG57" s="148" t="s">
        <v>238</v>
      </c>
      <c r="AH57" s="148"/>
      <c r="AI57" s="148"/>
      <c r="AJ57" s="148"/>
      <c r="AK57" s="148"/>
      <c r="AL57" s="148"/>
      <c r="AM57" s="148"/>
      <c r="AN57" s="148"/>
      <c r="AO57" s="148"/>
      <c r="AP57" s="148"/>
      <c r="AQ57" s="148"/>
      <c r="AR57" s="148"/>
      <c r="AS57" s="148"/>
      <c r="AT57" s="148"/>
      <c r="AU57" s="148"/>
      <c r="AV57" s="148"/>
      <c r="AW57" s="148"/>
      <c r="AX57" s="148"/>
      <c r="AY57" s="148"/>
      <c r="AZ57" s="148"/>
      <c r="BA57" s="189" t="str">
        <f>C57</f>
        <v>s přemístěním výkopku v příčných profilech na vzdálenost do 15 m nebo s naložením na dopravní prostředek.</v>
      </c>
      <c r="BB57" s="148"/>
      <c r="BC57" s="148"/>
      <c r="BD57" s="148"/>
      <c r="BE57" s="148"/>
      <c r="BF57" s="148"/>
      <c r="BG57" s="148"/>
      <c r="BH57" s="148"/>
    </row>
    <row r="58" spans="1:60" outlineLevel="1" x14ac:dyDescent="0.25">
      <c r="A58" s="155"/>
      <c r="B58" s="156"/>
      <c r="C58" s="190" t="s">
        <v>298</v>
      </c>
      <c r="D58" s="187"/>
      <c r="E58" s="188">
        <v>25.024999999999999</v>
      </c>
      <c r="F58" s="158"/>
      <c r="G58" s="158"/>
      <c r="H58" s="158"/>
      <c r="I58" s="158"/>
      <c r="J58" s="158"/>
      <c r="K58" s="158"/>
      <c r="L58" s="158"/>
      <c r="M58" s="158"/>
      <c r="N58" s="157"/>
      <c r="O58" s="157"/>
      <c r="P58" s="157"/>
      <c r="Q58" s="157"/>
      <c r="R58" s="158"/>
      <c r="S58" s="158"/>
      <c r="T58" s="158"/>
      <c r="U58" s="158"/>
      <c r="V58" s="158"/>
      <c r="W58" s="158"/>
      <c r="X58" s="158"/>
      <c r="Y58" s="148"/>
      <c r="Z58" s="148"/>
      <c r="AA58" s="148"/>
      <c r="AB58" s="148"/>
      <c r="AC58" s="148"/>
      <c r="AD58" s="148"/>
      <c r="AE58" s="148"/>
      <c r="AF58" s="148"/>
      <c r="AG58" s="148" t="s">
        <v>239</v>
      </c>
      <c r="AH58" s="148">
        <v>0</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1" x14ac:dyDescent="0.25">
      <c r="A59" s="155"/>
      <c r="B59" s="156"/>
      <c r="C59" s="190" t="s">
        <v>299</v>
      </c>
      <c r="D59" s="187"/>
      <c r="E59" s="188">
        <v>103.125</v>
      </c>
      <c r="F59" s="158"/>
      <c r="G59" s="158"/>
      <c r="H59" s="158"/>
      <c r="I59" s="158"/>
      <c r="J59" s="158"/>
      <c r="K59" s="158"/>
      <c r="L59" s="158"/>
      <c r="M59" s="158"/>
      <c r="N59" s="157"/>
      <c r="O59" s="157"/>
      <c r="P59" s="157"/>
      <c r="Q59" s="157"/>
      <c r="R59" s="158"/>
      <c r="S59" s="158"/>
      <c r="T59" s="158"/>
      <c r="U59" s="158"/>
      <c r="V59" s="158"/>
      <c r="W59" s="158"/>
      <c r="X59" s="158"/>
      <c r="Y59" s="148"/>
      <c r="Z59" s="148"/>
      <c r="AA59" s="148"/>
      <c r="AB59" s="148"/>
      <c r="AC59" s="148"/>
      <c r="AD59" s="148"/>
      <c r="AE59" s="148"/>
      <c r="AF59" s="148"/>
      <c r="AG59" s="148" t="s">
        <v>239</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5">
      <c r="A60" s="155"/>
      <c r="B60" s="156"/>
      <c r="C60" s="190" t="s">
        <v>300</v>
      </c>
      <c r="D60" s="187"/>
      <c r="E60" s="188">
        <v>51.15</v>
      </c>
      <c r="F60" s="158"/>
      <c r="G60" s="158"/>
      <c r="H60" s="158"/>
      <c r="I60" s="158"/>
      <c r="J60" s="158"/>
      <c r="K60" s="158"/>
      <c r="L60" s="158"/>
      <c r="M60" s="158"/>
      <c r="N60" s="157"/>
      <c r="O60" s="157"/>
      <c r="P60" s="157"/>
      <c r="Q60" s="157"/>
      <c r="R60" s="158"/>
      <c r="S60" s="158"/>
      <c r="T60" s="158"/>
      <c r="U60" s="158"/>
      <c r="V60" s="158"/>
      <c r="W60" s="158"/>
      <c r="X60" s="158"/>
      <c r="Y60" s="148"/>
      <c r="Z60" s="148"/>
      <c r="AA60" s="148"/>
      <c r="AB60" s="148"/>
      <c r="AC60" s="148"/>
      <c r="AD60" s="148"/>
      <c r="AE60" s="148"/>
      <c r="AF60" s="148"/>
      <c r="AG60" s="148" t="s">
        <v>239</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5">
      <c r="A61" s="155"/>
      <c r="B61" s="156"/>
      <c r="C61" s="190" t="s">
        <v>301</v>
      </c>
      <c r="D61" s="187"/>
      <c r="E61" s="188">
        <v>72.599999999999994</v>
      </c>
      <c r="F61" s="158"/>
      <c r="G61" s="158"/>
      <c r="H61" s="158"/>
      <c r="I61" s="158"/>
      <c r="J61" s="158"/>
      <c r="K61" s="158"/>
      <c r="L61" s="158"/>
      <c r="M61" s="158"/>
      <c r="N61" s="157"/>
      <c r="O61" s="157"/>
      <c r="P61" s="157"/>
      <c r="Q61" s="157"/>
      <c r="R61" s="158"/>
      <c r="S61" s="158"/>
      <c r="T61" s="158"/>
      <c r="U61" s="158"/>
      <c r="V61" s="158"/>
      <c r="W61" s="158"/>
      <c r="X61" s="158"/>
      <c r="Y61" s="148"/>
      <c r="Z61" s="148"/>
      <c r="AA61" s="148"/>
      <c r="AB61" s="148"/>
      <c r="AC61" s="148"/>
      <c r="AD61" s="148"/>
      <c r="AE61" s="148"/>
      <c r="AF61" s="148"/>
      <c r="AG61" s="148" t="s">
        <v>239</v>
      </c>
      <c r="AH61" s="148">
        <v>0</v>
      </c>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1" x14ac:dyDescent="0.25">
      <c r="A62" s="155"/>
      <c r="B62" s="156"/>
      <c r="C62" s="190" t="s">
        <v>302</v>
      </c>
      <c r="D62" s="187"/>
      <c r="E62" s="188">
        <v>228.69</v>
      </c>
      <c r="F62" s="158"/>
      <c r="G62" s="158"/>
      <c r="H62" s="158"/>
      <c r="I62" s="158"/>
      <c r="J62" s="158"/>
      <c r="K62" s="158"/>
      <c r="L62" s="158"/>
      <c r="M62" s="158"/>
      <c r="N62" s="157"/>
      <c r="O62" s="157"/>
      <c r="P62" s="157"/>
      <c r="Q62" s="157"/>
      <c r="R62" s="158"/>
      <c r="S62" s="158"/>
      <c r="T62" s="158"/>
      <c r="U62" s="158"/>
      <c r="V62" s="158"/>
      <c r="W62" s="158"/>
      <c r="X62" s="158"/>
      <c r="Y62" s="148"/>
      <c r="Z62" s="148"/>
      <c r="AA62" s="148"/>
      <c r="AB62" s="148"/>
      <c r="AC62" s="148"/>
      <c r="AD62" s="148"/>
      <c r="AE62" s="148"/>
      <c r="AF62" s="148"/>
      <c r="AG62" s="148" t="s">
        <v>239</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55"/>
      <c r="B63" s="156"/>
      <c r="C63" s="190" t="s">
        <v>303</v>
      </c>
      <c r="D63" s="187"/>
      <c r="E63" s="188">
        <v>687</v>
      </c>
      <c r="F63" s="158"/>
      <c r="G63" s="158"/>
      <c r="H63" s="158"/>
      <c r="I63" s="158"/>
      <c r="J63" s="158"/>
      <c r="K63" s="158"/>
      <c r="L63" s="158"/>
      <c r="M63" s="158"/>
      <c r="N63" s="157"/>
      <c r="O63" s="157"/>
      <c r="P63" s="157"/>
      <c r="Q63" s="157"/>
      <c r="R63" s="158"/>
      <c r="S63" s="158"/>
      <c r="T63" s="158"/>
      <c r="U63" s="158"/>
      <c r="V63" s="158"/>
      <c r="W63" s="158"/>
      <c r="X63" s="158"/>
      <c r="Y63" s="148"/>
      <c r="Z63" s="148"/>
      <c r="AA63" s="148"/>
      <c r="AB63" s="148"/>
      <c r="AC63" s="148"/>
      <c r="AD63" s="148"/>
      <c r="AE63" s="148"/>
      <c r="AF63" s="148"/>
      <c r="AG63" s="148" t="s">
        <v>239</v>
      </c>
      <c r="AH63" s="148">
        <v>0</v>
      </c>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1" x14ac:dyDescent="0.25">
      <c r="A64" s="167">
        <v>15</v>
      </c>
      <c r="B64" s="168" t="s">
        <v>304</v>
      </c>
      <c r="C64" s="183" t="s">
        <v>305</v>
      </c>
      <c r="D64" s="169" t="s">
        <v>286</v>
      </c>
      <c r="E64" s="170">
        <v>1167.5899999999999</v>
      </c>
      <c r="F64" s="171"/>
      <c r="G64" s="172">
        <f>ROUND(E64*F64,2)</f>
        <v>0</v>
      </c>
      <c r="H64" s="171"/>
      <c r="I64" s="172">
        <f>ROUND(E64*H64,2)</f>
        <v>0</v>
      </c>
      <c r="J64" s="171"/>
      <c r="K64" s="172">
        <f>ROUND(E64*J64,2)</f>
        <v>0</v>
      </c>
      <c r="L64" s="172">
        <v>21</v>
      </c>
      <c r="M64" s="172">
        <f>G64*(1+L64/100)</f>
        <v>0</v>
      </c>
      <c r="N64" s="170">
        <v>0</v>
      </c>
      <c r="O64" s="170">
        <f>ROUND(E64*N64,2)</f>
        <v>0</v>
      </c>
      <c r="P64" s="170">
        <v>0</v>
      </c>
      <c r="Q64" s="170">
        <f>ROUND(E64*P64,2)</f>
        <v>0</v>
      </c>
      <c r="R64" s="172" t="s">
        <v>234</v>
      </c>
      <c r="S64" s="172" t="s">
        <v>210</v>
      </c>
      <c r="T64" s="173" t="s">
        <v>210</v>
      </c>
      <c r="U64" s="158">
        <v>8.7999999999999995E-2</v>
      </c>
      <c r="V64" s="158">
        <f>ROUND(E64*U64,2)</f>
        <v>102.75</v>
      </c>
      <c r="W64" s="158"/>
      <c r="X64" s="158" t="s">
        <v>235</v>
      </c>
      <c r="Y64" s="148"/>
      <c r="Z64" s="148"/>
      <c r="AA64" s="148"/>
      <c r="AB64" s="148"/>
      <c r="AC64" s="148"/>
      <c r="AD64" s="148"/>
      <c r="AE64" s="148"/>
      <c r="AF64" s="148"/>
      <c r="AG64" s="148" t="s">
        <v>236</v>
      </c>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outlineLevel="1" x14ac:dyDescent="0.25">
      <c r="A65" s="155"/>
      <c r="B65" s="156"/>
      <c r="C65" s="255" t="s">
        <v>297</v>
      </c>
      <c r="D65" s="256"/>
      <c r="E65" s="256"/>
      <c r="F65" s="256"/>
      <c r="G65" s="256"/>
      <c r="H65" s="158"/>
      <c r="I65" s="158"/>
      <c r="J65" s="158"/>
      <c r="K65" s="158"/>
      <c r="L65" s="158"/>
      <c r="M65" s="158"/>
      <c r="N65" s="157"/>
      <c r="O65" s="157"/>
      <c r="P65" s="157"/>
      <c r="Q65" s="157"/>
      <c r="R65" s="158"/>
      <c r="S65" s="158"/>
      <c r="T65" s="158"/>
      <c r="U65" s="158"/>
      <c r="V65" s="158"/>
      <c r="W65" s="158"/>
      <c r="X65" s="158"/>
      <c r="Y65" s="148"/>
      <c r="Z65" s="148"/>
      <c r="AA65" s="148"/>
      <c r="AB65" s="148"/>
      <c r="AC65" s="148"/>
      <c r="AD65" s="148"/>
      <c r="AE65" s="148"/>
      <c r="AF65" s="148"/>
      <c r="AG65" s="148" t="s">
        <v>238</v>
      </c>
      <c r="AH65" s="148"/>
      <c r="AI65" s="148"/>
      <c r="AJ65" s="148"/>
      <c r="AK65" s="148"/>
      <c r="AL65" s="148"/>
      <c r="AM65" s="148"/>
      <c r="AN65" s="148"/>
      <c r="AO65" s="148"/>
      <c r="AP65" s="148"/>
      <c r="AQ65" s="148"/>
      <c r="AR65" s="148"/>
      <c r="AS65" s="148"/>
      <c r="AT65" s="148"/>
      <c r="AU65" s="148"/>
      <c r="AV65" s="148"/>
      <c r="AW65" s="148"/>
      <c r="AX65" s="148"/>
      <c r="AY65" s="148"/>
      <c r="AZ65" s="148"/>
      <c r="BA65" s="189" t="str">
        <f>C65</f>
        <v>s přemístěním výkopku v příčných profilech na vzdálenost do 15 m nebo s naložením na dopravní prostředek.</v>
      </c>
      <c r="BB65" s="148"/>
      <c r="BC65" s="148"/>
      <c r="BD65" s="148"/>
      <c r="BE65" s="148"/>
      <c r="BF65" s="148"/>
      <c r="BG65" s="148"/>
      <c r="BH65" s="148"/>
    </row>
    <row r="66" spans="1:60" outlineLevel="1" x14ac:dyDescent="0.25">
      <c r="A66" s="155"/>
      <c r="B66" s="156"/>
      <c r="C66" s="190" t="s">
        <v>306</v>
      </c>
      <c r="D66" s="187"/>
      <c r="E66" s="188">
        <v>1167.5899999999999</v>
      </c>
      <c r="F66" s="158"/>
      <c r="G66" s="158"/>
      <c r="H66" s="158"/>
      <c r="I66" s="158"/>
      <c r="J66" s="158"/>
      <c r="K66" s="158"/>
      <c r="L66" s="158"/>
      <c r="M66" s="158"/>
      <c r="N66" s="157"/>
      <c r="O66" s="157"/>
      <c r="P66" s="157"/>
      <c r="Q66" s="157"/>
      <c r="R66" s="158"/>
      <c r="S66" s="158"/>
      <c r="T66" s="158"/>
      <c r="U66" s="158"/>
      <c r="V66" s="158"/>
      <c r="W66" s="158"/>
      <c r="X66" s="158"/>
      <c r="Y66" s="148"/>
      <c r="Z66" s="148"/>
      <c r="AA66" s="148"/>
      <c r="AB66" s="148"/>
      <c r="AC66" s="148"/>
      <c r="AD66" s="148"/>
      <c r="AE66" s="148"/>
      <c r="AF66" s="148"/>
      <c r="AG66" s="148" t="s">
        <v>239</v>
      </c>
      <c r="AH66" s="148">
        <v>0</v>
      </c>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67">
        <v>16</v>
      </c>
      <c r="B67" s="168" t="s">
        <v>307</v>
      </c>
      <c r="C67" s="183" t="s">
        <v>308</v>
      </c>
      <c r="D67" s="169" t="s">
        <v>286</v>
      </c>
      <c r="E67" s="170">
        <v>268</v>
      </c>
      <c r="F67" s="171"/>
      <c r="G67" s="172">
        <f>ROUND(E67*F67,2)</f>
        <v>0</v>
      </c>
      <c r="H67" s="171"/>
      <c r="I67" s="172">
        <f>ROUND(E67*H67,2)</f>
        <v>0</v>
      </c>
      <c r="J67" s="171"/>
      <c r="K67" s="172">
        <f>ROUND(E67*J67,2)</f>
        <v>0</v>
      </c>
      <c r="L67" s="172">
        <v>21</v>
      </c>
      <c r="M67" s="172">
        <f>G67*(1+L67/100)</f>
        <v>0</v>
      </c>
      <c r="N67" s="170">
        <v>0</v>
      </c>
      <c r="O67" s="170">
        <f>ROUND(E67*N67,2)</f>
        <v>0</v>
      </c>
      <c r="P67" s="170">
        <v>0</v>
      </c>
      <c r="Q67" s="170">
        <f>ROUND(E67*P67,2)</f>
        <v>0</v>
      </c>
      <c r="R67" s="172" t="s">
        <v>234</v>
      </c>
      <c r="S67" s="172" t="s">
        <v>210</v>
      </c>
      <c r="T67" s="173" t="s">
        <v>210</v>
      </c>
      <c r="U67" s="158">
        <v>1.0999999999999999E-2</v>
      </c>
      <c r="V67" s="158">
        <f>ROUND(E67*U67,2)</f>
        <v>2.95</v>
      </c>
      <c r="W67" s="158"/>
      <c r="X67" s="158" t="s">
        <v>235</v>
      </c>
      <c r="Y67" s="148"/>
      <c r="Z67" s="148"/>
      <c r="AA67" s="148"/>
      <c r="AB67" s="148"/>
      <c r="AC67" s="148"/>
      <c r="AD67" s="148"/>
      <c r="AE67" s="148"/>
      <c r="AF67" s="148"/>
      <c r="AG67" s="148" t="s">
        <v>236</v>
      </c>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1" x14ac:dyDescent="0.25">
      <c r="A68" s="155"/>
      <c r="B68" s="156"/>
      <c r="C68" s="255" t="s">
        <v>309</v>
      </c>
      <c r="D68" s="256"/>
      <c r="E68" s="256"/>
      <c r="F68" s="256"/>
      <c r="G68" s="256"/>
      <c r="H68" s="158"/>
      <c r="I68" s="158"/>
      <c r="J68" s="158"/>
      <c r="K68" s="158"/>
      <c r="L68" s="158"/>
      <c r="M68" s="158"/>
      <c r="N68" s="157"/>
      <c r="O68" s="157"/>
      <c r="P68" s="157"/>
      <c r="Q68" s="157"/>
      <c r="R68" s="158"/>
      <c r="S68" s="158"/>
      <c r="T68" s="158"/>
      <c r="U68" s="158"/>
      <c r="V68" s="158"/>
      <c r="W68" s="158"/>
      <c r="X68" s="158"/>
      <c r="Y68" s="148"/>
      <c r="Z68" s="148"/>
      <c r="AA68" s="148"/>
      <c r="AB68" s="148"/>
      <c r="AC68" s="148"/>
      <c r="AD68" s="148"/>
      <c r="AE68" s="148"/>
      <c r="AF68" s="148"/>
      <c r="AG68" s="148" t="s">
        <v>238</v>
      </c>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outlineLevel="1" x14ac:dyDescent="0.25">
      <c r="A69" s="155"/>
      <c r="B69" s="156"/>
      <c r="C69" s="190" t="s">
        <v>310</v>
      </c>
      <c r="D69" s="187"/>
      <c r="E69" s="188">
        <v>268</v>
      </c>
      <c r="F69" s="158"/>
      <c r="G69" s="158"/>
      <c r="H69" s="158"/>
      <c r="I69" s="158"/>
      <c r="J69" s="158"/>
      <c r="K69" s="158"/>
      <c r="L69" s="158"/>
      <c r="M69" s="158"/>
      <c r="N69" s="157"/>
      <c r="O69" s="157"/>
      <c r="P69" s="157"/>
      <c r="Q69" s="157"/>
      <c r="R69" s="158"/>
      <c r="S69" s="158"/>
      <c r="T69" s="158"/>
      <c r="U69" s="158"/>
      <c r="V69" s="158"/>
      <c r="W69" s="158"/>
      <c r="X69" s="158"/>
      <c r="Y69" s="148"/>
      <c r="Z69" s="148"/>
      <c r="AA69" s="148"/>
      <c r="AB69" s="148"/>
      <c r="AC69" s="148"/>
      <c r="AD69" s="148"/>
      <c r="AE69" s="148"/>
      <c r="AF69" s="148"/>
      <c r="AG69" s="148" t="s">
        <v>239</v>
      </c>
      <c r="AH69" s="148">
        <v>0</v>
      </c>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1" x14ac:dyDescent="0.25">
      <c r="A70" s="167">
        <v>17</v>
      </c>
      <c r="B70" s="168" t="s">
        <v>311</v>
      </c>
      <c r="C70" s="183" t="s">
        <v>312</v>
      </c>
      <c r="D70" s="169" t="s">
        <v>286</v>
      </c>
      <c r="E70" s="170">
        <v>899.59</v>
      </c>
      <c r="F70" s="171"/>
      <c r="G70" s="172">
        <f>ROUND(E70*F70,2)</f>
        <v>0</v>
      </c>
      <c r="H70" s="171"/>
      <c r="I70" s="172">
        <f>ROUND(E70*H70,2)</f>
        <v>0</v>
      </c>
      <c r="J70" s="171"/>
      <c r="K70" s="172">
        <f>ROUND(E70*J70,2)</f>
        <v>0</v>
      </c>
      <c r="L70" s="172">
        <v>21</v>
      </c>
      <c r="M70" s="172">
        <f>G70*(1+L70/100)</f>
        <v>0</v>
      </c>
      <c r="N70" s="170">
        <v>0</v>
      </c>
      <c r="O70" s="170">
        <f>ROUND(E70*N70,2)</f>
        <v>0</v>
      </c>
      <c r="P70" s="170">
        <v>0</v>
      </c>
      <c r="Q70" s="170">
        <f>ROUND(E70*P70,2)</f>
        <v>0</v>
      </c>
      <c r="R70" s="172" t="s">
        <v>234</v>
      </c>
      <c r="S70" s="172" t="s">
        <v>210</v>
      </c>
      <c r="T70" s="173" t="s">
        <v>210</v>
      </c>
      <c r="U70" s="158">
        <v>1.0999999999999999E-2</v>
      </c>
      <c r="V70" s="158">
        <f>ROUND(E70*U70,2)</f>
        <v>9.9</v>
      </c>
      <c r="W70" s="158"/>
      <c r="X70" s="158" t="s">
        <v>235</v>
      </c>
      <c r="Y70" s="148"/>
      <c r="Z70" s="148"/>
      <c r="AA70" s="148"/>
      <c r="AB70" s="148"/>
      <c r="AC70" s="148"/>
      <c r="AD70" s="148"/>
      <c r="AE70" s="148"/>
      <c r="AF70" s="148"/>
      <c r="AG70" s="148" t="s">
        <v>236</v>
      </c>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1" x14ac:dyDescent="0.25">
      <c r="A71" s="155"/>
      <c r="B71" s="156"/>
      <c r="C71" s="255" t="s">
        <v>309</v>
      </c>
      <c r="D71" s="256"/>
      <c r="E71" s="256"/>
      <c r="F71" s="256"/>
      <c r="G71" s="256"/>
      <c r="H71" s="158"/>
      <c r="I71" s="158"/>
      <c r="J71" s="158"/>
      <c r="K71" s="158"/>
      <c r="L71" s="158"/>
      <c r="M71" s="158"/>
      <c r="N71" s="157"/>
      <c r="O71" s="157"/>
      <c r="P71" s="157"/>
      <c r="Q71" s="157"/>
      <c r="R71" s="158"/>
      <c r="S71" s="158"/>
      <c r="T71" s="158"/>
      <c r="U71" s="158"/>
      <c r="V71" s="158"/>
      <c r="W71" s="158"/>
      <c r="X71" s="158"/>
      <c r="Y71" s="148"/>
      <c r="Z71" s="148"/>
      <c r="AA71" s="148"/>
      <c r="AB71" s="148"/>
      <c r="AC71" s="148"/>
      <c r="AD71" s="148"/>
      <c r="AE71" s="148"/>
      <c r="AF71" s="148"/>
      <c r="AG71" s="148" t="s">
        <v>238</v>
      </c>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5">
      <c r="A72" s="155"/>
      <c r="B72" s="156"/>
      <c r="C72" s="190" t="s">
        <v>306</v>
      </c>
      <c r="D72" s="187"/>
      <c r="E72" s="188">
        <v>1167.5899999999999</v>
      </c>
      <c r="F72" s="158"/>
      <c r="G72" s="158"/>
      <c r="H72" s="158"/>
      <c r="I72" s="158"/>
      <c r="J72" s="158"/>
      <c r="K72" s="158"/>
      <c r="L72" s="158"/>
      <c r="M72" s="158"/>
      <c r="N72" s="157"/>
      <c r="O72" s="157"/>
      <c r="P72" s="157"/>
      <c r="Q72" s="157"/>
      <c r="R72" s="158"/>
      <c r="S72" s="158"/>
      <c r="T72" s="158"/>
      <c r="U72" s="158"/>
      <c r="V72" s="158"/>
      <c r="W72" s="158"/>
      <c r="X72" s="158"/>
      <c r="Y72" s="148"/>
      <c r="Z72" s="148"/>
      <c r="AA72" s="148"/>
      <c r="AB72" s="148"/>
      <c r="AC72" s="148"/>
      <c r="AD72" s="148"/>
      <c r="AE72" s="148"/>
      <c r="AF72" s="148"/>
      <c r="AG72" s="148" t="s">
        <v>239</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1" x14ac:dyDescent="0.25">
      <c r="A73" s="155"/>
      <c r="B73" s="156"/>
      <c r="C73" s="190" t="s">
        <v>313</v>
      </c>
      <c r="D73" s="187"/>
      <c r="E73" s="188">
        <v>-268</v>
      </c>
      <c r="F73" s="158"/>
      <c r="G73" s="158"/>
      <c r="H73" s="158"/>
      <c r="I73" s="158"/>
      <c r="J73" s="158"/>
      <c r="K73" s="158"/>
      <c r="L73" s="158"/>
      <c r="M73" s="158"/>
      <c r="N73" s="157"/>
      <c r="O73" s="157"/>
      <c r="P73" s="157"/>
      <c r="Q73" s="157"/>
      <c r="R73" s="158"/>
      <c r="S73" s="158"/>
      <c r="T73" s="158"/>
      <c r="U73" s="158"/>
      <c r="V73" s="158"/>
      <c r="W73" s="158"/>
      <c r="X73" s="158"/>
      <c r="Y73" s="148"/>
      <c r="Z73" s="148"/>
      <c r="AA73" s="148"/>
      <c r="AB73" s="148"/>
      <c r="AC73" s="148"/>
      <c r="AD73" s="148"/>
      <c r="AE73" s="148"/>
      <c r="AF73" s="148"/>
      <c r="AG73" s="148" t="s">
        <v>239</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ht="30.6" outlineLevel="1" x14ac:dyDescent="0.25">
      <c r="A74" s="167">
        <v>18</v>
      </c>
      <c r="B74" s="168" t="s">
        <v>314</v>
      </c>
      <c r="C74" s="183" t="s">
        <v>315</v>
      </c>
      <c r="D74" s="169" t="s">
        <v>286</v>
      </c>
      <c r="E74" s="170">
        <v>11694.67</v>
      </c>
      <c r="F74" s="171"/>
      <c r="G74" s="172">
        <f>ROUND(E74*F74,2)</f>
        <v>0</v>
      </c>
      <c r="H74" s="171"/>
      <c r="I74" s="172">
        <f>ROUND(E74*H74,2)</f>
        <v>0</v>
      </c>
      <c r="J74" s="171"/>
      <c r="K74" s="172">
        <f>ROUND(E74*J74,2)</f>
        <v>0</v>
      </c>
      <c r="L74" s="172">
        <v>21</v>
      </c>
      <c r="M74" s="172">
        <f>G74*(1+L74/100)</f>
        <v>0</v>
      </c>
      <c r="N74" s="170">
        <v>0</v>
      </c>
      <c r="O74" s="170">
        <f>ROUND(E74*N74,2)</f>
        <v>0</v>
      </c>
      <c r="P74" s="170">
        <v>0</v>
      </c>
      <c r="Q74" s="170">
        <f>ROUND(E74*P74,2)</f>
        <v>0</v>
      </c>
      <c r="R74" s="172" t="s">
        <v>234</v>
      </c>
      <c r="S74" s="172" t="s">
        <v>210</v>
      </c>
      <c r="T74" s="173" t="s">
        <v>210</v>
      </c>
      <c r="U74" s="158">
        <v>0</v>
      </c>
      <c r="V74" s="158">
        <f>ROUND(E74*U74,2)</f>
        <v>0</v>
      </c>
      <c r="W74" s="158"/>
      <c r="X74" s="158" t="s">
        <v>235</v>
      </c>
      <c r="Y74" s="148"/>
      <c r="Z74" s="148"/>
      <c r="AA74" s="148"/>
      <c r="AB74" s="148"/>
      <c r="AC74" s="148"/>
      <c r="AD74" s="148"/>
      <c r="AE74" s="148"/>
      <c r="AF74" s="148"/>
      <c r="AG74" s="148" t="s">
        <v>236</v>
      </c>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1" x14ac:dyDescent="0.25">
      <c r="A75" s="155"/>
      <c r="B75" s="156"/>
      <c r="C75" s="255" t="s">
        <v>309</v>
      </c>
      <c r="D75" s="256"/>
      <c r="E75" s="256"/>
      <c r="F75" s="256"/>
      <c r="G75" s="256"/>
      <c r="H75" s="158"/>
      <c r="I75" s="158"/>
      <c r="J75" s="158"/>
      <c r="K75" s="158"/>
      <c r="L75" s="158"/>
      <c r="M75" s="158"/>
      <c r="N75" s="157"/>
      <c r="O75" s="157"/>
      <c r="P75" s="157"/>
      <c r="Q75" s="157"/>
      <c r="R75" s="158"/>
      <c r="S75" s="158"/>
      <c r="T75" s="158"/>
      <c r="U75" s="158"/>
      <c r="V75" s="158"/>
      <c r="W75" s="158"/>
      <c r="X75" s="158"/>
      <c r="Y75" s="148"/>
      <c r="Z75" s="148"/>
      <c r="AA75" s="148"/>
      <c r="AB75" s="148"/>
      <c r="AC75" s="148"/>
      <c r="AD75" s="148"/>
      <c r="AE75" s="148"/>
      <c r="AF75" s="148"/>
      <c r="AG75" s="148" t="s">
        <v>238</v>
      </c>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1" x14ac:dyDescent="0.25">
      <c r="A76" s="155"/>
      <c r="B76" s="156"/>
      <c r="C76" s="190" t="s">
        <v>316</v>
      </c>
      <c r="D76" s="187"/>
      <c r="E76" s="188">
        <v>11694.67</v>
      </c>
      <c r="F76" s="158"/>
      <c r="G76" s="158"/>
      <c r="H76" s="158"/>
      <c r="I76" s="158"/>
      <c r="J76" s="158"/>
      <c r="K76" s="158"/>
      <c r="L76" s="158"/>
      <c r="M76" s="158"/>
      <c r="N76" s="157"/>
      <c r="O76" s="157"/>
      <c r="P76" s="157"/>
      <c r="Q76" s="157"/>
      <c r="R76" s="158"/>
      <c r="S76" s="158"/>
      <c r="T76" s="158"/>
      <c r="U76" s="158"/>
      <c r="V76" s="158"/>
      <c r="W76" s="158"/>
      <c r="X76" s="158"/>
      <c r="Y76" s="148"/>
      <c r="Z76" s="148"/>
      <c r="AA76" s="148"/>
      <c r="AB76" s="148"/>
      <c r="AC76" s="148"/>
      <c r="AD76" s="148"/>
      <c r="AE76" s="148"/>
      <c r="AF76" s="148"/>
      <c r="AG76" s="148" t="s">
        <v>239</v>
      </c>
      <c r="AH76" s="148">
        <v>0</v>
      </c>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ht="20.399999999999999" outlineLevel="1" x14ac:dyDescent="0.25">
      <c r="A77" s="167">
        <v>19</v>
      </c>
      <c r="B77" s="168" t="s">
        <v>318</v>
      </c>
      <c r="C77" s="183" t="s">
        <v>319</v>
      </c>
      <c r="D77" s="169" t="s">
        <v>233</v>
      </c>
      <c r="E77" s="170">
        <v>1</v>
      </c>
      <c r="F77" s="171"/>
      <c r="G77" s="172">
        <f>ROUND(E77*F77,2)</f>
        <v>0</v>
      </c>
      <c r="H77" s="171"/>
      <c r="I77" s="172">
        <f>ROUND(E77*H77,2)</f>
        <v>0</v>
      </c>
      <c r="J77" s="171"/>
      <c r="K77" s="172">
        <f>ROUND(E77*J77,2)</f>
        <v>0</v>
      </c>
      <c r="L77" s="172">
        <v>21</v>
      </c>
      <c r="M77" s="172">
        <f>G77*(1+L77/100)</f>
        <v>0</v>
      </c>
      <c r="N77" s="170">
        <v>0</v>
      </c>
      <c r="O77" s="170">
        <f>ROUND(E77*N77,2)</f>
        <v>0</v>
      </c>
      <c r="P77" s="170">
        <v>0</v>
      </c>
      <c r="Q77" s="170">
        <f>ROUND(E77*P77,2)</f>
        <v>0</v>
      </c>
      <c r="R77" s="172" t="s">
        <v>234</v>
      </c>
      <c r="S77" s="172" t="s">
        <v>210</v>
      </c>
      <c r="T77" s="173" t="s">
        <v>210</v>
      </c>
      <c r="U77" s="158">
        <v>0.245</v>
      </c>
      <c r="V77" s="158">
        <f>ROUND(E77*U77,2)</f>
        <v>0.25</v>
      </c>
      <c r="W77" s="158"/>
      <c r="X77" s="158" t="s">
        <v>235</v>
      </c>
      <c r="Y77" s="148"/>
      <c r="Z77" s="148"/>
      <c r="AA77" s="148"/>
      <c r="AB77" s="148"/>
      <c r="AC77" s="148"/>
      <c r="AD77" s="148"/>
      <c r="AE77" s="148"/>
      <c r="AF77" s="148"/>
      <c r="AG77" s="148" t="s">
        <v>236</v>
      </c>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1" x14ac:dyDescent="0.25">
      <c r="A78" s="155"/>
      <c r="B78" s="156"/>
      <c r="C78" s="255" t="s">
        <v>317</v>
      </c>
      <c r="D78" s="256"/>
      <c r="E78" s="256"/>
      <c r="F78" s="256"/>
      <c r="G78" s="256"/>
      <c r="H78" s="158"/>
      <c r="I78" s="158"/>
      <c r="J78" s="158"/>
      <c r="K78" s="158"/>
      <c r="L78" s="158"/>
      <c r="M78" s="158"/>
      <c r="N78" s="157"/>
      <c r="O78" s="157"/>
      <c r="P78" s="157"/>
      <c r="Q78" s="157"/>
      <c r="R78" s="158"/>
      <c r="S78" s="158"/>
      <c r="T78" s="158"/>
      <c r="U78" s="158"/>
      <c r="V78" s="158"/>
      <c r="W78" s="158"/>
      <c r="X78" s="158"/>
      <c r="Y78" s="148"/>
      <c r="Z78" s="148"/>
      <c r="AA78" s="148"/>
      <c r="AB78" s="148"/>
      <c r="AC78" s="148"/>
      <c r="AD78" s="148"/>
      <c r="AE78" s="148"/>
      <c r="AF78" s="148"/>
      <c r="AG78" s="148" t="s">
        <v>238</v>
      </c>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5">
      <c r="A79" s="155"/>
      <c r="B79" s="156"/>
      <c r="C79" s="190" t="s">
        <v>249</v>
      </c>
      <c r="D79" s="187"/>
      <c r="E79" s="188">
        <v>1</v>
      </c>
      <c r="F79" s="158"/>
      <c r="G79" s="158"/>
      <c r="H79" s="158"/>
      <c r="I79" s="158"/>
      <c r="J79" s="158"/>
      <c r="K79" s="158"/>
      <c r="L79" s="158"/>
      <c r="M79" s="158"/>
      <c r="N79" s="157"/>
      <c r="O79" s="157"/>
      <c r="P79" s="157"/>
      <c r="Q79" s="157"/>
      <c r="R79" s="158"/>
      <c r="S79" s="158"/>
      <c r="T79" s="158"/>
      <c r="U79" s="158"/>
      <c r="V79" s="158"/>
      <c r="W79" s="158"/>
      <c r="X79" s="158"/>
      <c r="Y79" s="148"/>
      <c r="Z79" s="148"/>
      <c r="AA79" s="148"/>
      <c r="AB79" s="148"/>
      <c r="AC79" s="148"/>
      <c r="AD79" s="148"/>
      <c r="AE79" s="148"/>
      <c r="AF79" s="148"/>
      <c r="AG79" s="148" t="s">
        <v>239</v>
      </c>
      <c r="AH79" s="148">
        <v>0</v>
      </c>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ht="20.399999999999999" outlineLevel="1" x14ac:dyDescent="0.25">
      <c r="A80" s="167">
        <v>20</v>
      </c>
      <c r="B80" s="168" t="s">
        <v>318</v>
      </c>
      <c r="C80" s="183" t="s">
        <v>319</v>
      </c>
      <c r="D80" s="169" t="s">
        <v>233</v>
      </c>
      <c r="E80" s="170">
        <v>4</v>
      </c>
      <c r="F80" s="171"/>
      <c r="G80" s="172">
        <f>ROUND(E80*F80,2)</f>
        <v>0</v>
      </c>
      <c r="H80" s="171"/>
      <c r="I80" s="172">
        <f>ROUND(E80*H80,2)</f>
        <v>0</v>
      </c>
      <c r="J80" s="171"/>
      <c r="K80" s="172">
        <f>ROUND(E80*J80,2)</f>
        <v>0</v>
      </c>
      <c r="L80" s="172">
        <v>21</v>
      </c>
      <c r="M80" s="172">
        <f>G80*(1+L80/100)</f>
        <v>0</v>
      </c>
      <c r="N80" s="170">
        <v>0</v>
      </c>
      <c r="O80" s="170">
        <f>ROUND(E80*N80,2)</f>
        <v>0</v>
      </c>
      <c r="P80" s="170">
        <v>0</v>
      </c>
      <c r="Q80" s="170">
        <f>ROUND(E80*P80,2)</f>
        <v>0</v>
      </c>
      <c r="R80" s="172" t="s">
        <v>234</v>
      </c>
      <c r="S80" s="172" t="s">
        <v>210</v>
      </c>
      <c r="T80" s="173" t="s">
        <v>210</v>
      </c>
      <c r="U80" s="158">
        <v>0.56899999999999995</v>
      </c>
      <c r="V80" s="158">
        <f>ROUND(E80*U80,2)</f>
        <v>2.2799999999999998</v>
      </c>
      <c r="W80" s="158"/>
      <c r="X80" s="158" t="s">
        <v>235</v>
      </c>
      <c r="Y80" s="148"/>
      <c r="Z80" s="148"/>
      <c r="AA80" s="148"/>
      <c r="AB80" s="148"/>
      <c r="AC80" s="148"/>
      <c r="AD80" s="148"/>
      <c r="AE80" s="148"/>
      <c r="AF80" s="148"/>
      <c r="AG80" s="148" t="s">
        <v>236</v>
      </c>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5">
      <c r="A81" s="155"/>
      <c r="B81" s="156"/>
      <c r="C81" s="255" t="s">
        <v>317</v>
      </c>
      <c r="D81" s="256"/>
      <c r="E81" s="256"/>
      <c r="F81" s="256"/>
      <c r="G81" s="256"/>
      <c r="H81" s="158"/>
      <c r="I81" s="158"/>
      <c r="J81" s="158"/>
      <c r="K81" s="158"/>
      <c r="L81" s="158"/>
      <c r="M81" s="158"/>
      <c r="N81" s="157"/>
      <c r="O81" s="157"/>
      <c r="P81" s="157"/>
      <c r="Q81" s="157"/>
      <c r="R81" s="158"/>
      <c r="S81" s="158"/>
      <c r="T81" s="158"/>
      <c r="U81" s="158"/>
      <c r="V81" s="158"/>
      <c r="W81" s="158"/>
      <c r="X81" s="158"/>
      <c r="Y81" s="148"/>
      <c r="Z81" s="148"/>
      <c r="AA81" s="148"/>
      <c r="AB81" s="148"/>
      <c r="AC81" s="148"/>
      <c r="AD81" s="148"/>
      <c r="AE81" s="148"/>
      <c r="AF81" s="148"/>
      <c r="AG81" s="148" t="s">
        <v>238</v>
      </c>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55"/>
      <c r="B82" s="156"/>
      <c r="C82" s="190" t="s">
        <v>842</v>
      </c>
      <c r="D82" s="187"/>
      <c r="E82" s="188">
        <v>4</v>
      </c>
      <c r="F82" s="158"/>
      <c r="G82" s="158"/>
      <c r="H82" s="158"/>
      <c r="I82" s="158"/>
      <c r="J82" s="158"/>
      <c r="K82" s="158"/>
      <c r="L82" s="158"/>
      <c r="M82" s="158"/>
      <c r="N82" s="157"/>
      <c r="O82" s="157"/>
      <c r="P82" s="157"/>
      <c r="Q82" s="157"/>
      <c r="R82" s="158"/>
      <c r="S82" s="158"/>
      <c r="T82" s="158"/>
      <c r="U82" s="158"/>
      <c r="V82" s="158"/>
      <c r="W82" s="158"/>
      <c r="X82" s="158"/>
      <c r="Y82" s="148"/>
      <c r="Z82" s="148"/>
      <c r="AA82" s="148"/>
      <c r="AB82" s="148"/>
      <c r="AC82" s="148"/>
      <c r="AD82" s="148"/>
      <c r="AE82" s="148"/>
      <c r="AF82" s="148"/>
      <c r="AG82" s="148" t="s">
        <v>239</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ht="20.399999999999999" outlineLevel="1" x14ac:dyDescent="0.25">
      <c r="A83" s="167">
        <v>21</v>
      </c>
      <c r="B83" s="168" t="s">
        <v>320</v>
      </c>
      <c r="C83" s="183" t="s">
        <v>321</v>
      </c>
      <c r="D83" s="169" t="s">
        <v>233</v>
      </c>
      <c r="E83" s="170">
        <v>1</v>
      </c>
      <c r="F83" s="171"/>
      <c r="G83" s="172">
        <f>ROUND(E83*F83,2)</f>
        <v>0</v>
      </c>
      <c r="H83" s="171"/>
      <c r="I83" s="172">
        <f>ROUND(E83*H83,2)</f>
        <v>0</v>
      </c>
      <c r="J83" s="171"/>
      <c r="K83" s="172">
        <f>ROUND(E83*J83,2)</f>
        <v>0</v>
      </c>
      <c r="L83" s="172">
        <v>21</v>
      </c>
      <c r="M83" s="172">
        <f>G83*(1+L83/100)</f>
        <v>0</v>
      </c>
      <c r="N83" s="170">
        <v>0</v>
      </c>
      <c r="O83" s="170">
        <f>ROUND(E83*N83,2)</f>
        <v>0</v>
      </c>
      <c r="P83" s="170">
        <v>0</v>
      </c>
      <c r="Q83" s="170">
        <f>ROUND(E83*P83,2)</f>
        <v>0</v>
      </c>
      <c r="R83" s="172" t="s">
        <v>234</v>
      </c>
      <c r="S83" s="172" t="s">
        <v>210</v>
      </c>
      <c r="T83" s="173" t="s">
        <v>210</v>
      </c>
      <c r="U83" s="158">
        <v>0.96</v>
      </c>
      <c r="V83" s="158">
        <f>ROUND(E83*U83,2)</f>
        <v>0.96</v>
      </c>
      <c r="W83" s="158"/>
      <c r="X83" s="158" t="s">
        <v>235</v>
      </c>
      <c r="Y83" s="148"/>
      <c r="Z83" s="148"/>
      <c r="AA83" s="148"/>
      <c r="AB83" s="148"/>
      <c r="AC83" s="148"/>
      <c r="AD83" s="148"/>
      <c r="AE83" s="148"/>
      <c r="AF83" s="148"/>
      <c r="AG83" s="148" t="s">
        <v>236</v>
      </c>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55"/>
      <c r="B84" s="156"/>
      <c r="C84" s="255" t="s">
        <v>317</v>
      </c>
      <c r="D84" s="256"/>
      <c r="E84" s="256"/>
      <c r="F84" s="256"/>
      <c r="G84" s="256"/>
      <c r="H84" s="158"/>
      <c r="I84" s="158"/>
      <c r="J84" s="158"/>
      <c r="K84" s="158"/>
      <c r="L84" s="158"/>
      <c r="M84" s="158"/>
      <c r="N84" s="157"/>
      <c r="O84" s="157"/>
      <c r="P84" s="157"/>
      <c r="Q84" s="157"/>
      <c r="R84" s="158"/>
      <c r="S84" s="158"/>
      <c r="T84" s="158"/>
      <c r="U84" s="158"/>
      <c r="V84" s="158"/>
      <c r="W84" s="158"/>
      <c r="X84" s="158"/>
      <c r="Y84" s="148"/>
      <c r="Z84" s="148"/>
      <c r="AA84" s="148"/>
      <c r="AB84" s="148"/>
      <c r="AC84" s="148"/>
      <c r="AD84" s="148"/>
      <c r="AE84" s="148"/>
      <c r="AF84" s="148"/>
      <c r="AG84" s="148" t="s">
        <v>238</v>
      </c>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1" x14ac:dyDescent="0.25">
      <c r="A85" s="155"/>
      <c r="B85" s="156"/>
      <c r="C85" s="190" t="s">
        <v>249</v>
      </c>
      <c r="D85" s="187"/>
      <c r="E85" s="188">
        <v>1</v>
      </c>
      <c r="F85" s="158"/>
      <c r="G85" s="158"/>
      <c r="H85" s="158"/>
      <c r="I85" s="158"/>
      <c r="J85" s="158"/>
      <c r="K85" s="158"/>
      <c r="L85" s="158"/>
      <c r="M85" s="158"/>
      <c r="N85" s="157"/>
      <c r="O85" s="157"/>
      <c r="P85" s="157"/>
      <c r="Q85" s="157"/>
      <c r="R85" s="158"/>
      <c r="S85" s="158"/>
      <c r="T85" s="158"/>
      <c r="U85" s="158"/>
      <c r="V85" s="158"/>
      <c r="W85" s="158"/>
      <c r="X85" s="158"/>
      <c r="Y85" s="148"/>
      <c r="Z85" s="148"/>
      <c r="AA85" s="148"/>
      <c r="AB85" s="148"/>
      <c r="AC85" s="148"/>
      <c r="AD85" s="148"/>
      <c r="AE85" s="148"/>
      <c r="AF85" s="148"/>
      <c r="AG85" s="148" t="s">
        <v>239</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ht="20.399999999999999" outlineLevel="1" x14ac:dyDescent="0.25">
      <c r="A86" s="167">
        <v>22</v>
      </c>
      <c r="B86" s="168" t="s">
        <v>320</v>
      </c>
      <c r="C86" s="183" t="s">
        <v>321</v>
      </c>
      <c r="D86" s="169" t="s">
        <v>233</v>
      </c>
      <c r="E86" s="170">
        <v>4</v>
      </c>
      <c r="F86" s="171"/>
      <c r="G86" s="172">
        <f>ROUND(E86*F86,2)</f>
        <v>0</v>
      </c>
      <c r="H86" s="171"/>
      <c r="I86" s="172">
        <f>ROUND(E86*H86,2)</f>
        <v>0</v>
      </c>
      <c r="J86" s="171"/>
      <c r="K86" s="172">
        <f>ROUND(E86*J86,2)</f>
        <v>0</v>
      </c>
      <c r="L86" s="172">
        <v>21</v>
      </c>
      <c r="M86" s="172">
        <f>G86*(1+L86/100)</f>
        <v>0</v>
      </c>
      <c r="N86" s="170">
        <v>0</v>
      </c>
      <c r="O86" s="170">
        <f>ROUND(E86*N86,2)</f>
        <v>0</v>
      </c>
      <c r="P86" s="170">
        <v>0</v>
      </c>
      <c r="Q86" s="170">
        <f>ROUND(E86*P86,2)</f>
        <v>0</v>
      </c>
      <c r="R86" s="172" t="s">
        <v>234</v>
      </c>
      <c r="S86" s="172" t="s">
        <v>210</v>
      </c>
      <c r="T86" s="173" t="s">
        <v>210</v>
      </c>
      <c r="U86" s="158">
        <v>1.9379999999999999</v>
      </c>
      <c r="V86" s="158">
        <f>ROUND(E86*U86,2)</f>
        <v>7.75</v>
      </c>
      <c r="W86" s="158"/>
      <c r="X86" s="158" t="s">
        <v>235</v>
      </c>
      <c r="Y86" s="148"/>
      <c r="Z86" s="148"/>
      <c r="AA86" s="148"/>
      <c r="AB86" s="148"/>
      <c r="AC86" s="148"/>
      <c r="AD86" s="148"/>
      <c r="AE86" s="148"/>
      <c r="AF86" s="148"/>
      <c r="AG86" s="148" t="s">
        <v>236</v>
      </c>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1" x14ac:dyDescent="0.25">
      <c r="A87" s="155"/>
      <c r="B87" s="156"/>
      <c r="C87" s="255" t="s">
        <v>317</v>
      </c>
      <c r="D87" s="256"/>
      <c r="E87" s="256"/>
      <c r="F87" s="256"/>
      <c r="G87" s="256"/>
      <c r="H87" s="158"/>
      <c r="I87" s="158"/>
      <c r="J87" s="158"/>
      <c r="K87" s="158"/>
      <c r="L87" s="158"/>
      <c r="M87" s="158"/>
      <c r="N87" s="157"/>
      <c r="O87" s="157"/>
      <c r="P87" s="157"/>
      <c r="Q87" s="157"/>
      <c r="R87" s="158"/>
      <c r="S87" s="158"/>
      <c r="T87" s="158"/>
      <c r="U87" s="158"/>
      <c r="V87" s="158"/>
      <c r="W87" s="158"/>
      <c r="X87" s="158"/>
      <c r="Y87" s="148"/>
      <c r="Z87" s="148"/>
      <c r="AA87" s="148"/>
      <c r="AB87" s="148"/>
      <c r="AC87" s="148"/>
      <c r="AD87" s="148"/>
      <c r="AE87" s="148"/>
      <c r="AF87" s="148"/>
      <c r="AG87" s="148" t="s">
        <v>238</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1" x14ac:dyDescent="0.25">
      <c r="A88" s="155"/>
      <c r="B88" s="156"/>
      <c r="C88" s="190" t="s">
        <v>842</v>
      </c>
      <c r="D88" s="187"/>
      <c r="E88" s="188">
        <v>4</v>
      </c>
      <c r="F88" s="158"/>
      <c r="G88" s="158"/>
      <c r="H88" s="158"/>
      <c r="I88" s="158"/>
      <c r="J88" s="158"/>
      <c r="K88" s="158"/>
      <c r="L88" s="158"/>
      <c r="M88" s="158"/>
      <c r="N88" s="157"/>
      <c r="O88" s="157"/>
      <c r="P88" s="157"/>
      <c r="Q88" s="157"/>
      <c r="R88" s="158"/>
      <c r="S88" s="158"/>
      <c r="T88" s="158"/>
      <c r="U88" s="158"/>
      <c r="V88" s="158"/>
      <c r="W88" s="158"/>
      <c r="X88" s="158"/>
      <c r="Y88" s="148"/>
      <c r="Z88" s="148"/>
      <c r="AA88" s="148"/>
      <c r="AB88" s="148"/>
      <c r="AC88" s="148"/>
      <c r="AD88" s="148"/>
      <c r="AE88" s="148"/>
      <c r="AF88" s="148"/>
      <c r="AG88" s="148" t="s">
        <v>239</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ht="20.399999999999999" outlineLevel="1" x14ac:dyDescent="0.25">
      <c r="A89" s="167">
        <v>23</v>
      </c>
      <c r="B89" s="168" t="s">
        <v>322</v>
      </c>
      <c r="C89" s="183" t="s">
        <v>323</v>
      </c>
      <c r="D89" s="169" t="s">
        <v>286</v>
      </c>
      <c r="E89" s="170">
        <v>1167.5899999999999</v>
      </c>
      <c r="F89" s="171"/>
      <c r="G89" s="172">
        <f>ROUND(E89*F89,2)</f>
        <v>0</v>
      </c>
      <c r="H89" s="171"/>
      <c r="I89" s="172">
        <f>ROUND(E89*H89,2)</f>
        <v>0</v>
      </c>
      <c r="J89" s="171"/>
      <c r="K89" s="172">
        <f>ROUND(E89*J89,2)</f>
        <v>0</v>
      </c>
      <c r="L89" s="172">
        <v>21</v>
      </c>
      <c r="M89" s="172">
        <f>G89*(1+L89/100)</f>
        <v>0</v>
      </c>
      <c r="N89" s="170">
        <v>0</v>
      </c>
      <c r="O89" s="170">
        <f>ROUND(E89*N89,2)</f>
        <v>0</v>
      </c>
      <c r="P89" s="170">
        <v>0</v>
      </c>
      <c r="Q89" s="170">
        <f>ROUND(E89*P89,2)</f>
        <v>0</v>
      </c>
      <c r="R89" s="172" t="s">
        <v>234</v>
      </c>
      <c r="S89" s="172" t="s">
        <v>210</v>
      </c>
      <c r="T89" s="173" t="s">
        <v>210</v>
      </c>
      <c r="U89" s="158">
        <v>8.9999999999999993E-3</v>
      </c>
      <c r="V89" s="158">
        <f>ROUND(E89*U89,2)</f>
        <v>10.51</v>
      </c>
      <c r="W89" s="158"/>
      <c r="X89" s="158" t="s">
        <v>235</v>
      </c>
      <c r="Y89" s="148"/>
      <c r="Z89" s="148"/>
      <c r="AA89" s="148"/>
      <c r="AB89" s="148"/>
      <c r="AC89" s="148"/>
      <c r="AD89" s="148"/>
      <c r="AE89" s="148"/>
      <c r="AF89" s="148"/>
      <c r="AG89" s="148" t="s">
        <v>236</v>
      </c>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5">
      <c r="A90" s="155"/>
      <c r="B90" s="156"/>
      <c r="C90" s="190" t="s">
        <v>306</v>
      </c>
      <c r="D90" s="187"/>
      <c r="E90" s="188">
        <v>1167.5899999999999</v>
      </c>
      <c r="F90" s="158"/>
      <c r="G90" s="158"/>
      <c r="H90" s="158"/>
      <c r="I90" s="158"/>
      <c r="J90" s="158"/>
      <c r="K90" s="158"/>
      <c r="L90" s="158"/>
      <c r="M90" s="158"/>
      <c r="N90" s="157"/>
      <c r="O90" s="157"/>
      <c r="P90" s="157"/>
      <c r="Q90" s="157"/>
      <c r="R90" s="158"/>
      <c r="S90" s="158"/>
      <c r="T90" s="158"/>
      <c r="U90" s="158"/>
      <c r="V90" s="158"/>
      <c r="W90" s="158"/>
      <c r="X90" s="158"/>
      <c r="Y90" s="148"/>
      <c r="Z90" s="148"/>
      <c r="AA90" s="148"/>
      <c r="AB90" s="148"/>
      <c r="AC90" s="148"/>
      <c r="AD90" s="148"/>
      <c r="AE90" s="148"/>
      <c r="AF90" s="148"/>
      <c r="AG90" s="148" t="s">
        <v>239</v>
      </c>
      <c r="AH90" s="148">
        <v>0</v>
      </c>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outlineLevel="1" x14ac:dyDescent="0.25">
      <c r="A91" s="167">
        <v>24</v>
      </c>
      <c r="B91" s="168" t="s">
        <v>324</v>
      </c>
      <c r="C91" s="183" t="s">
        <v>325</v>
      </c>
      <c r="D91" s="169" t="s">
        <v>286</v>
      </c>
      <c r="E91" s="170">
        <v>899.59</v>
      </c>
      <c r="F91" s="171"/>
      <c r="G91" s="172">
        <f>ROUND(E91*F91,2)</f>
        <v>0</v>
      </c>
      <c r="H91" s="171"/>
      <c r="I91" s="172">
        <f>ROUND(E91*H91,2)</f>
        <v>0</v>
      </c>
      <c r="J91" s="171"/>
      <c r="K91" s="172">
        <f>ROUND(E91*J91,2)</f>
        <v>0</v>
      </c>
      <c r="L91" s="172">
        <v>21</v>
      </c>
      <c r="M91" s="172">
        <f>G91*(1+L91/100)</f>
        <v>0</v>
      </c>
      <c r="N91" s="170">
        <v>0</v>
      </c>
      <c r="O91" s="170">
        <f>ROUND(E91*N91,2)</f>
        <v>0</v>
      </c>
      <c r="P91" s="170">
        <v>0</v>
      </c>
      <c r="Q91" s="170">
        <f>ROUND(E91*P91,2)</f>
        <v>0</v>
      </c>
      <c r="R91" s="172" t="s">
        <v>234</v>
      </c>
      <c r="S91" s="172" t="s">
        <v>210</v>
      </c>
      <c r="T91" s="173" t="s">
        <v>210</v>
      </c>
      <c r="U91" s="158">
        <v>0</v>
      </c>
      <c r="V91" s="158">
        <f>ROUND(E91*U91,2)</f>
        <v>0</v>
      </c>
      <c r="W91" s="158"/>
      <c r="X91" s="158" t="s">
        <v>235</v>
      </c>
      <c r="Y91" s="148"/>
      <c r="Z91" s="148"/>
      <c r="AA91" s="148"/>
      <c r="AB91" s="148"/>
      <c r="AC91" s="148"/>
      <c r="AD91" s="148"/>
      <c r="AE91" s="148"/>
      <c r="AF91" s="148"/>
      <c r="AG91" s="148" t="s">
        <v>236</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1" x14ac:dyDescent="0.25">
      <c r="A92" s="155"/>
      <c r="B92" s="156"/>
      <c r="C92" s="190" t="s">
        <v>326</v>
      </c>
      <c r="D92" s="187"/>
      <c r="E92" s="188">
        <v>899.59</v>
      </c>
      <c r="F92" s="158"/>
      <c r="G92" s="158"/>
      <c r="H92" s="158"/>
      <c r="I92" s="158"/>
      <c r="J92" s="158"/>
      <c r="K92" s="158"/>
      <c r="L92" s="158"/>
      <c r="M92" s="158"/>
      <c r="N92" s="157"/>
      <c r="O92" s="157"/>
      <c r="P92" s="157"/>
      <c r="Q92" s="157"/>
      <c r="R92" s="158"/>
      <c r="S92" s="158"/>
      <c r="T92" s="158"/>
      <c r="U92" s="158"/>
      <c r="V92" s="158"/>
      <c r="W92" s="158"/>
      <c r="X92" s="158"/>
      <c r="Y92" s="148"/>
      <c r="Z92" s="148"/>
      <c r="AA92" s="148"/>
      <c r="AB92" s="148"/>
      <c r="AC92" s="148"/>
      <c r="AD92" s="148"/>
      <c r="AE92" s="148"/>
      <c r="AF92" s="148"/>
      <c r="AG92" s="148" t="s">
        <v>239</v>
      </c>
      <c r="AH92" s="148">
        <v>0</v>
      </c>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1" x14ac:dyDescent="0.25">
      <c r="A93" s="167">
        <v>25</v>
      </c>
      <c r="B93" s="168" t="s">
        <v>327</v>
      </c>
      <c r="C93" s="183" t="s">
        <v>328</v>
      </c>
      <c r="D93" s="169" t="s">
        <v>329</v>
      </c>
      <c r="E93" s="170">
        <v>22</v>
      </c>
      <c r="F93" s="171"/>
      <c r="G93" s="172">
        <f>ROUND(E93*F93,2)</f>
        <v>0</v>
      </c>
      <c r="H93" s="171"/>
      <c r="I93" s="172">
        <f>ROUND(E93*H93,2)</f>
        <v>0</v>
      </c>
      <c r="J93" s="171"/>
      <c r="K93" s="172">
        <f>ROUND(E93*J93,2)</f>
        <v>0</v>
      </c>
      <c r="L93" s="172">
        <v>21</v>
      </c>
      <c r="M93" s="172">
        <f>G93*(1+L93/100)</f>
        <v>0</v>
      </c>
      <c r="N93" s="170">
        <v>0</v>
      </c>
      <c r="O93" s="170">
        <f>ROUND(E93*N93,2)</f>
        <v>0</v>
      </c>
      <c r="P93" s="170">
        <v>0</v>
      </c>
      <c r="Q93" s="170">
        <f>ROUND(E93*P93,2)</f>
        <v>0</v>
      </c>
      <c r="R93" s="172"/>
      <c r="S93" s="172" t="s">
        <v>210</v>
      </c>
      <c r="T93" s="173" t="s">
        <v>210</v>
      </c>
      <c r="U93" s="158">
        <v>1</v>
      </c>
      <c r="V93" s="158">
        <f>ROUND(E93*U93,2)</f>
        <v>22</v>
      </c>
      <c r="W93" s="158"/>
      <c r="X93" s="158" t="s">
        <v>235</v>
      </c>
      <c r="Y93" s="148"/>
      <c r="Z93" s="148"/>
      <c r="AA93" s="148"/>
      <c r="AB93" s="148"/>
      <c r="AC93" s="148"/>
      <c r="AD93" s="148"/>
      <c r="AE93" s="148"/>
      <c r="AF93" s="148"/>
      <c r="AG93" s="148" t="s">
        <v>236</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5">
      <c r="A94" s="155"/>
      <c r="B94" s="156"/>
      <c r="C94" s="190" t="s">
        <v>330</v>
      </c>
      <c r="D94" s="187"/>
      <c r="E94" s="188">
        <v>22</v>
      </c>
      <c r="F94" s="158"/>
      <c r="G94" s="158"/>
      <c r="H94" s="158"/>
      <c r="I94" s="158"/>
      <c r="J94" s="158"/>
      <c r="K94" s="158"/>
      <c r="L94" s="158"/>
      <c r="M94" s="158"/>
      <c r="N94" s="157"/>
      <c r="O94" s="157"/>
      <c r="P94" s="157"/>
      <c r="Q94" s="157"/>
      <c r="R94" s="158"/>
      <c r="S94" s="158"/>
      <c r="T94" s="158"/>
      <c r="U94" s="158"/>
      <c r="V94" s="158"/>
      <c r="W94" s="158"/>
      <c r="X94" s="158"/>
      <c r="Y94" s="148"/>
      <c r="Z94" s="148"/>
      <c r="AA94" s="148"/>
      <c r="AB94" s="148"/>
      <c r="AC94" s="148"/>
      <c r="AD94" s="148"/>
      <c r="AE94" s="148"/>
      <c r="AF94" s="148"/>
      <c r="AG94" s="148" t="s">
        <v>239</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x14ac:dyDescent="0.25">
      <c r="A95" s="160" t="s">
        <v>205</v>
      </c>
      <c r="B95" s="161" t="s">
        <v>153</v>
      </c>
      <c r="C95" s="181" t="s">
        <v>154</v>
      </c>
      <c r="D95" s="162"/>
      <c r="E95" s="163"/>
      <c r="F95" s="164"/>
      <c r="G95" s="164">
        <f>SUMIF(AG96:AG100,"&lt;&gt;NOR",G96:G100)</f>
        <v>0</v>
      </c>
      <c r="H95" s="164"/>
      <c r="I95" s="164">
        <f>SUM(I96:I100)</f>
        <v>0</v>
      </c>
      <c r="J95" s="164"/>
      <c r="K95" s="164">
        <f>SUM(K96:K100)</f>
        <v>0</v>
      </c>
      <c r="L95" s="164"/>
      <c r="M95" s="164">
        <f>SUM(M96:M100)</f>
        <v>0</v>
      </c>
      <c r="N95" s="163"/>
      <c r="O95" s="163">
        <f>SUM(O96:O100)</f>
        <v>0</v>
      </c>
      <c r="P95" s="163"/>
      <c r="Q95" s="163">
        <f>SUM(Q96:Q100)</f>
        <v>0</v>
      </c>
      <c r="R95" s="164"/>
      <c r="S95" s="164"/>
      <c r="T95" s="165"/>
      <c r="U95" s="159"/>
      <c r="V95" s="159">
        <f>SUM(V96:V100)</f>
        <v>0.33</v>
      </c>
      <c r="W95" s="159"/>
      <c r="X95" s="159"/>
      <c r="AG95" t="s">
        <v>206</v>
      </c>
    </row>
    <row r="96" spans="1:60" ht="20.399999999999999" outlineLevel="1" x14ac:dyDescent="0.25">
      <c r="A96" s="167">
        <v>26</v>
      </c>
      <c r="B96" s="168" t="s">
        <v>331</v>
      </c>
      <c r="C96" s="183" t="s">
        <v>332</v>
      </c>
      <c r="D96" s="169" t="s">
        <v>233</v>
      </c>
      <c r="E96" s="170">
        <v>1</v>
      </c>
      <c r="F96" s="171"/>
      <c r="G96" s="172">
        <f>ROUND(E96*F96,2)</f>
        <v>0</v>
      </c>
      <c r="H96" s="171"/>
      <c r="I96" s="172">
        <f>ROUND(E96*H96,2)</f>
        <v>0</v>
      </c>
      <c r="J96" s="171"/>
      <c r="K96" s="172">
        <f>ROUND(E96*J96,2)</f>
        <v>0</v>
      </c>
      <c r="L96" s="172">
        <v>21</v>
      </c>
      <c r="M96" s="172">
        <f>G96*(1+L96/100)</f>
        <v>0</v>
      </c>
      <c r="N96" s="170">
        <v>3.0000000000000001E-5</v>
      </c>
      <c r="O96" s="170">
        <f>ROUND(E96*N96,2)</f>
        <v>0</v>
      </c>
      <c r="P96" s="170">
        <v>0</v>
      </c>
      <c r="Q96" s="170">
        <f>ROUND(E96*P96,2)</f>
        <v>0</v>
      </c>
      <c r="R96" s="172" t="s">
        <v>333</v>
      </c>
      <c r="S96" s="172" t="s">
        <v>210</v>
      </c>
      <c r="T96" s="173" t="s">
        <v>210</v>
      </c>
      <c r="U96" s="158">
        <v>0.33</v>
      </c>
      <c r="V96" s="158">
        <f>ROUND(E96*U96,2)</f>
        <v>0.33</v>
      </c>
      <c r="W96" s="158"/>
      <c r="X96" s="158" t="s">
        <v>235</v>
      </c>
      <c r="Y96" s="148"/>
      <c r="Z96" s="148"/>
      <c r="AA96" s="148"/>
      <c r="AB96" s="148"/>
      <c r="AC96" s="148"/>
      <c r="AD96" s="148"/>
      <c r="AE96" s="148"/>
      <c r="AF96" s="148"/>
      <c r="AG96" s="148" t="s">
        <v>236</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1" x14ac:dyDescent="0.25">
      <c r="A97" s="155"/>
      <c r="B97" s="156"/>
      <c r="C97" s="255" t="s">
        <v>334</v>
      </c>
      <c r="D97" s="256"/>
      <c r="E97" s="256"/>
      <c r="F97" s="256"/>
      <c r="G97" s="256"/>
      <c r="H97" s="158"/>
      <c r="I97" s="158"/>
      <c r="J97" s="158"/>
      <c r="K97" s="158"/>
      <c r="L97" s="158"/>
      <c r="M97" s="158"/>
      <c r="N97" s="157"/>
      <c r="O97" s="157"/>
      <c r="P97" s="157"/>
      <c r="Q97" s="157"/>
      <c r="R97" s="158"/>
      <c r="S97" s="158"/>
      <c r="T97" s="158"/>
      <c r="U97" s="158"/>
      <c r="V97" s="158"/>
      <c r="W97" s="158"/>
      <c r="X97" s="158"/>
      <c r="Y97" s="148"/>
      <c r="Z97" s="148"/>
      <c r="AA97" s="148"/>
      <c r="AB97" s="148"/>
      <c r="AC97" s="148"/>
      <c r="AD97" s="148"/>
      <c r="AE97" s="148"/>
      <c r="AF97" s="148"/>
      <c r="AG97" s="148" t="s">
        <v>238</v>
      </c>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55"/>
      <c r="B98" s="156"/>
      <c r="C98" s="190" t="s">
        <v>335</v>
      </c>
      <c r="D98" s="187"/>
      <c r="E98" s="188">
        <v>1</v>
      </c>
      <c r="F98" s="158"/>
      <c r="G98" s="158"/>
      <c r="H98" s="158"/>
      <c r="I98" s="158"/>
      <c r="J98" s="158"/>
      <c r="K98" s="158"/>
      <c r="L98" s="158"/>
      <c r="M98" s="158"/>
      <c r="N98" s="157"/>
      <c r="O98" s="157"/>
      <c r="P98" s="157"/>
      <c r="Q98" s="157"/>
      <c r="R98" s="158"/>
      <c r="S98" s="158"/>
      <c r="T98" s="158"/>
      <c r="U98" s="158"/>
      <c r="V98" s="158"/>
      <c r="W98" s="158"/>
      <c r="X98" s="158"/>
      <c r="Y98" s="148"/>
      <c r="Z98" s="148"/>
      <c r="AA98" s="148"/>
      <c r="AB98" s="148"/>
      <c r="AC98" s="148"/>
      <c r="AD98" s="148"/>
      <c r="AE98" s="148"/>
      <c r="AF98" s="148"/>
      <c r="AG98" s="148" t="s">
        <v>239</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1" x14ac:dyDescent="0.25">
      <c r="A99" s="167">
        <v>27</v>
      </c>
      <c r="B99" s="168" t="s">
        <v>336</v>
      </c>
      <c r="C99" s="183" t="s">
        <v>337</v>
      </c>
      <c r="D99" s="169" t="s">
        <v>233</v>
      </c>
      <c r="E99" s="170">
        <v>1</v>
      </c>
      <c r="F99" s="171"/>
      <c r="G99" s="172">
        <f>ROUND(E99*F99,2)</f>
        <v>0</v>
      </c>
      <c r="H99" s="171"/>
      <c r="I99" s="172">
        <f>ROUND(E99*H99,2)</f>
        <v>0</v>
      </c>
      <c r="J99" s="171"/>
      <c r="K99" s="172">
        <f>ROUND(E99*J99,2)</f>
        <v>0</v>
      </c>
      <c r="L99" s="172">
        <v>21</v>
      </c>
      <c r="M99" s="172">
        <f>G99*(1+L99/100)</f>
        <v>0</v>
      </c>
      <c r="N99" s="170">
        <v>5.0000000000000001E-4</v>
      </c>
      <c r="O99" s="170">
        <f>ROUND(E99*N99,2)</f>
        <v>0</v>
      </c>
      <c r="P99" s="170">
        <v>0</v>
      </c>
      <c r="Q99" s="170">
        <f>ROUND(E99*P99,2)</f>
        <v>0</v>
      </c>
      <c r="R99" s="172" t="s">
        <v>338</v>
      </c>
      <c r="S99" s="172" t="s">
        <v>210</v>
      </c>
      <c r="T99" s="173" t="s">
        <v>210</v>
      </c>
      <c r="U99" s="158">
        <v>0</v>
      </c>
      <c r="V99" s="158">
        <f>ROUND(E99*U99,2)</f>
        <v>0</v>
      </c>
      <c r="W99" s="158"/>
      <c r="X99" s="158" t="s">
        <v>339</v>
      </c>
      <c r="Y99" s="148"/>
      <c r="Z99" s="148"/>
      <c r="AA99" s="148"/>
      <c r="AB99" s="148"/>
      <c r="AC99" s="148"/>
      <c r="AD99" s="148"/>
      <c r="AE99" s="148"/>
      <c r="AF99" s="148"/>
      <c r="AG99" s="148" t="s">
        <v>340</v>
      </c>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1" x14ac:dyDescent="0.25">
      <c r="A100" s="155"/>
      <c r="B100" s="156"/>
      <c r="C100" s="190" t="s">
        <v>341</v>
      </c>
      <c r="D100" s="187"/>
      <c r="E100" s="188">
        <v>1</v>
      </c>
      <c r="F100" s="158"/>
      <c r="G100" s="158"/>
      <c r="H100" s="158"/>
      <c r="I100" s="158"/>
      <c r="J100" s="158"/>
      <c r="K100" s="158"/>
      <c r="L100" s="158"/>
      <c r="M100" s="158"/>
      <c r="N100" s="157"/>
      <c r="O100" s="157"/>
      <c r="P100" s="157"/>
      <c r="Q100" s="157"/>
      <c r="R100" s="158"/>
      <c r="S100" s="158"/>
      <c r="T100" s="158"/>
      <c r="U100" s="158"/>
      <c r="V100" s="158"/>
      <c r="W100" s="158"/>
      <c r="X100" s="158"/>
      <c r="Y100" s="148"/>
      <c r="Z100" s="148"/>
      <c r="AA100" s="148"/>
      <c r="AB100" s="148"/>
      <c r="AC100" s="148"/>
      <c r="AD100" s="148"/>
      <c r="AE100" s="148"/>
      <c r="AF100" s="148"/>
      <c r="AG100" s="148" t="s">
        <v>239</v>
      </c>
      <c r="AH100" s="148">
        <v>0</v>
      </c>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x14ac:dyDescent="0.25">
      <c r="A101" s="160" t="s">
        <v>205</v>
      </c>
      <c r="B101" s="161" t="s">
        <v>155</v>
      </c>
      <c r="C101" s="181" t="s">
        <v>156</v>
      </c>
      <c r="D101" s="162"/>
      <c r="E101" s="163"/>
      <c r="F101" s="164"/>
      <c r="G101" s="164">
        <f>SUMIF(AG102:AG104,"&lt;&gt;NOR",G102:G104)</f>
        <v>0</v>
      </c>
      <c r="H101" s="164"/>
      <c r="I101" s="164">
        <f>SUM(I102:I104)</f>
        <v>0</v>
      </c>
      <c r="J101" s="164"/>
      <c r="K101" s="164">
        <f>SUM(K102:K104)</f>
        <v>0</v>
      </c>
      <c r="L101" s="164"/>
      <c r="M101" s="164">
        <f>SUM(M102:M104)</f>
        <v>0</v>
      </c>
      <c r="N101" s="163"/>
      <c r="O101" s="163">
        <f>SUM(O102:O104)</f>
        <v>0</v>
      </c>
      <c r="P101" s="163"/>
      <c r="Q101" s="163">
        <f>SUM(Q102:Q104)</f>
        <v>0</v>
      </c>
      <c r="R101" s="164"/>
      <c r="S101" s="164"/>
      <c r="T101" s="165"/>
      <c r="U101" s="159"/>
      <c r="V101" s="159">
        <f>SUM(V102:V104)</f>
        <v>4.1399999999999997</v>
      </c>
      <c r="W101" s="159"/>
      <c r="X101" s="159"/>
      <c r="AG101" t="s">
        <v>206</v>
      </c>
    </row>
    <row r="102" spans="1:60" outlineLevel="1" x14ac:dyDescent="0.25">
      <c r="A102" s="167">
        <v>28</v>
      </c>
      <c r="B102" s="168" t="s">
        <v>342</v>
      </c>
      <c r="C102" s="183" t="s">
        <v>343</v>
      </c>
      <c r="D102" s="169" t="s">
        <v>281</v>
      </c>
      <c r="E102" s="170">
        <v>56</v>
      </c>
      <c r="F102" s="171"/>
      <c r="G102" s="172">
        <f>ROUND(E102*F102,2)</f>
        <v>0</v>
      </c>
      <c r="H102" s="171"/>
      <c r="I102" s="172">
        <f>ROUND(E102*H102,2)</f>
        <v>0</v>
      </c>
      <c r="J102" s="171"/>
      <c r="K102" s="172">
        <f>ROUND(E102*J102,2)</f>
        <v>0</v>
      </c>
      <c r="L102" s="172">
        <v>21</v>
      </c>
      <c r="M102" s="172">
        <f>G102*(1+L102/100)</f>
        <v>0</v>
      </c>
      <c r="N102" s="170">
        <v>0</v>
      </c>
      <c r="O102" s="170">
        <f>ROUND(E102*N102,2)</f>
        <v>0</v>
      </c>
      <c r="P102" s="170">
        <v>0</v>
      </c>
      <c r="Q102" s="170">
        <f>ROUND(E102*P102,2)</f>
        <v>0</v>
      </c>
      <c r="R102" s="172" t="s">
        <v>253</v>
      </c>
      <c r="S102" s="172" t="s">
        <v>210</v>
      </c>
      <c r="T102" s="173" t="s">
        <v>210</v>
      </c>
      <c r="U102" s="158">
        <v>7.3999999999999996E-2</v>
      </c>
      <c r="V102" s="158">
        <f>ROUND(E102*U102,2)</f>
        <v>4.1399999999999997</v>
      </c>
      <c r="W102" s="158"/>
      <c r="X102" s="158" t="s">
        <v>235</v>
      </c>
      <c r="Y102" s="148"/>
      <c r="Z102" s="148"/>
      <c r="AA102" s="148"/>
      <c r="AB102" s="148"/>
      <c r="AC102" s="148"/>
      <c r="AD102" s="148"/>
      <c r="AE102" s="148"/>
      <c r="AF102" s="148"/>
      <c r="AG102" s="148" t="s">
        <v>236</v>
      </c>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1" x14ac:dyDescent="0.25">
      <c r="A103" s="155"/>
      <c r="B103" s="156"/>
      <c r="C103" s="255" t="s">
        <v>344</v>
      </c>
      <c r="D103" s="256"/>
      <c r="E103" s="256"/>
      <c r="F103" s="256"/>
      <c r="G103" s="256"/>
      <c r="H103" s="158"/>
      <c r="I103" s="158"/>
      <c r="J103" s="158"/>
      <c r="K103" s="158"/>
      <c r="L103" s="158"/>
      <c r="M103" s="158"/>
      <c r="N103" s="157"/>
      <c r="O103" s="157"/>
      <c r="P103" s="157"/>
      <c r="Q103" s="157"/>
      <c r="R103" s="158"/>
      <c r="S103" s="158"/>
      <c r="T103" s="158"/>
      <c r="U103" s="158"/>
      <c r="V103" s="158"/>
      <c r="W103" s="158"/>
      <c r="X103" s="158"/>
      <c r="Y103" s="148"/>
      <c r="Z103" s="148"/>
      <c r="AA103" s="148"/>
      <c r="AB103" s="148"/>
      <c r="AC103" s="148"/>
      <c r="AD103" s="148"/>
      <c r="AE103" s="148"/>
      <c r="AF103" s="148"/>
      <c r="AG103" s="148" t="s">
        <v>238</v>
      </c>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outlineLevel="1" x14ac:dyDescent="0.25">
      <c r="A104" s="155"/>
      <c r="B104" s="156"/>
      <c r="C104" s="190" t="s">
        <v>345</v>
      </c>
      <c r="D104" s="187"/>
      <c r="E104" s="188">
        <v>56</v>
      </c>
      <c r="F104" s="158"/>
      <c r="G104" s="158"/>
      <c r="H104" s="158"/>
      <c r="I104" s="158"/>
      <c r="J104" s="158"/>
      <c r="K104" s="158"/>
      <c r="L104" s="158"/>
      <c r="M104" s="158"/>
      <c r="N104" s="157"/>
      <c r="O104" s="157"/>
      <c r="P104" s="157"/>
      <c r="Q104" s="157"/>
      <c r="R104" s="158"/>
      <c r="S104" s="158"/>
      <c r="T104" s="158"/>
      <c r="U104" s="158"/>
      <c r="V104" s="158"/>
      <c r="W104" s="158"/>
      <c r="X104" s="158"/>
      <c r="Y104" s="148"/>
      <c r="Z104" s="148"/>
      <c r="AA104" s="148"/>
      <c r="AB104" s="148"/>
      <c r="AC104" s="148"/>
      <c r="AD104" s="148"/>
      <c r="AE104" s="148"/>
      <c r="AF104" s="148"/>
      <c r="AG104" s="148" t="s">
        <v>239</v>
      </c>
      <c r="AH104" s="148">
        <v>0</v>
      </c>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x14ac:dyDescent="0.25">
      <c r="A105" s="160" t="s">
        <v>205</v>
      </c>
      <c r="B105" s="161" t="s">
        <v>161</v>
      </c>
      <c r="C105" s="181" t="s">
        <v>162</v>
      </c>
      <c r="D105" s="162"/>
      <c r="E105" s="163"/>
      <c r="F105" s="164"/>
      <c r="G105" s="164">
        <f>SUMIF(AG106:AG121,"&lt;&gt;NOR",G106:G121)</f>
        <v>0</v>
      </c>
      <c r="H105" s="164"/>
      <c r="I105" s="164">
        <f>SUM(I106:I121)</f>
        <v>0</v>
      </c>
      <c r="J105" s="164"/>
      <c r="K105" s="164">
        <f>SUM(K106:K121)</f>
        <v>0</v>
      </c>
      <c r="L105" s="164"/>
      <c r="M105" s="164">
        <f>SUM(M106:M121)</f>
        <v>0</v>
      </c>
      <c r="N105" s="163"/>
      <c r="O105" s="163">
        <f>SUM(O106:O121)</f>
        <v>0</v>
      </c>
      <c r="P105" s="163"/>
      <c r="Q105" s="163">
        <f>SUM(Q106:Q121)</f>
        <v>8.0500000000000007</v>
      </c>
      <c r="R105" s="164"/>
      <c r="S105" s="164"/>
      <c r="T105" s="165"/>
      <c r="U105" s="159"/>
      <c r="V105" s="159">
        <f>SUM(V106:V121)</f>
        <v>20.95</v>
      </c>
      <c r="W105" s="159"/>
      <c r="X105" s="159"/>
      <c r="AG105" t="s">
        <v>206</v>
      </c>
    </row>
    <row r="106" spans="1:60" outlineLevel="1" x14ac:dyDescent="0.25">
      <c r="A106" s="167">
        <v>29</v>
      </c>
      <c r="B106" s="168" t="s">
        <v>346</v>
      </c>
      <c r="C106" s="183" t="s">
        <v>347</v>
      </c>
      <c r="D106" s="169" t="s">
        <v>286</v>
      </c>
      <c r="E106" s="170">
        <v>1</v>
      </c>
      <c r="F106" s="171"/>
      <c r="G106" s="172">
        <f>ROUND(E106*F106,2)</f>
        <v>0</v>
      </c>
      <c r="H106" s="171"/>
      <c r="I106" s="172">
        <f>ROUND(E106*H106,2)</f>
        <v>0</v>
      </c>
      <c r="J106" s="171"/>
      <c r="K106" s="172">
        <f>ROUND(E106*J106,2)</f>
        <v>0</v>
      </c>
      <c r="L106" s="172">
        <v>21</v>
      </c>
      <c r="M106" s="172">
        <f>G106*(1+L106/100)</f>
        <v>0</v>
      </c>
      <c r="N106" s="170">
        <v>0</v>
      </c>
      <c r="O106" s="170">
        <f>ROUND(E106*N106,2)</f>
        <v>0</v>
      </c>
      <c r="P106" s="170">
        <v>2</v>
      </c>
      <c r="Q106" s="170">
        <f>ROUND(E106*P106,2)</f>
        <v>2</v>
      </c>
      <c r="R106" s="172" t="s">
        <v>348</v>
      </c>
      <c r="S106" s="172" t="s">
        <v>210</v>
      </c>
      <c r="T106" s="173" t="s">
        <v>210</v>
      </c>
      <c r="U106" s="158">
        <v>6.4359999999999999</v>
      </c>
      <c r="V106" s="158">
        <f>ROUND(E106*U106,2)</f>
        <v>6.44</v>
      </c>
      <c r="W106" s="158"/>
      <c r="X106" s="158" t="s">
        <v>235</v>
      </c>
      <c r="Y106" s="148"/>
      <c r="Z106" s="148"/>
      <c r="AA106" s="148"/>
      <c r="AB106" s="148"/>
      <c r="AC106" s="148"/>
      <c r="AD106" s="148"/>
      <c r="AE106" s="148"/>
      <c r="AF106" s="148"/>
      <c r="AG106" s="148" t="s">
        <v>236</v>
      </c>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1" x14ac:dyDescent="0.25">
      <c r="A107" s="155"/>
      <c r="B107" s="156"/>
      <c r="C107" s="255" t="s">
        <v>349</v>
      </c>
      <c r="D107" s="256"/>
      <c r="E107" s="256"/>
      <c r="F107" s="256"/>
      <c r="G107" s="256"/>
      <c r="H107" s="158"/>
      <c r="I107" s="158"/>
      <c r="J107" s="158"/>
      <c r="K107" s="158"/>
      <c r="L107" s="158"/>
      <c r="M107" s="158"/>
      <c r="N107" s="157"/>
      <c r="O107" s="157"/>
      <c r="P107" s="157"/>
      <c r="Q107" s="157"/>
      <c r="R107" s="158"/>
      <c r="S107" s="158"/>
      <c r="T107" s="158"/>
      <c r="U107" s="158"/>
      <c r="V107" s="158"/>
      <c r="W107" s="158"/>
      <c r="X107" s="158"/>
      <c r="Y107" s="148"/>
      <c r="Z107" s="148"/>
      <c r="AA107" s="148"/>
      <c r="AB107" s="148"/>
      <c r="AC107" s="148"/>
      <c r="AD107" s="148"/>
      <c r="AE107" s="148"/>
      <c r="AF107" s="148"/>
      <c r="AG107" s="148" t="s">
        <v>238</v>
      </c>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1" x14ac:dyDescent="0.25">
      <c r="A108" s="155"/>
      <c r="B108" s="156"/>
      <c r="C108" s="190" t="s">
        <v>350</v>
      </c>
      <c r="D108" s="187"/>
      <c r="E108" s="188">
        <v>1</v>
      </c>
      <c r="F108" s="158"/>
      <c r="G108" s="158"/>
      <c r="H108" s="158"/>
      <c r="I108" s="158"/>
      <c r="J108" s="158"/>
      <c r="K108" s="158"/>
      <c r="L108" s="158"/>
      <c r="M108" s="158"/>
      <c r="N108" s="157"/>
      <c r="O108" s="157"/>
      <c r="P108" s="157"/>
      <c r="Q108" s="157"/>
      <c r="R108" s="158"/>
      <c r="S108" s="158"/>
      <c r="T108" s="158"/>
      <c r="U108" s="158"/>
      <c r="V108" s="158"/>
      <c r="W108" s="158"/>
      <c r="X108" s="158"/>
      <c r="Y108" s="148"/>
      <c r="Z108" s="148"/>
      <c r="AA108" s="148"/>
      <c r="AB108" s="148"/>
      <c r="AC108" s="148"/>
      <c r="AD108" s="148"/>
      <c r="AE108" s="148"/>
      <c r="AF108" s="148"/>
      <c r="AG108" s="148" t="s">
        <v>239</v>
      </c>
      <c r="AH108" s="148">
        <v>0</v>
      </c>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ht="20.399999999999999" outlineLevel="1" x14ac:dyDescent="0.25">
      <c r="A109" s="167">
        <v>30</v>
      </c>
      <c r="B109" s="168" t="s">
        <v>351</v>
      </c>
      <c r="C109" s="183" t="s">
        <v>352</v>
      </c>
      <c r="D109" s="169" t="s">
        <v>233</v>
      </c>
      <c r="E109" s="170">
        <v>6</v>
      </c>
      <c r="F109" s="171"/>
      <c r="G109" s="172">
        <f>ROUND(E109*F109,2)</f>
        <v>0</v>
      </c>
      <c r="H109" s="171"/>
      <c r="I109" s="172">
        <f>ROUND(E109*H109,2)</f>
        <v>0</v>
      </c>
      <c r="J109" s="171"/>
      <c r="K109" s="172">
        <f>ROUND(E109*J109,2)</f>
        <v>0</v>
      </c>
      <c r="L109" s="172">
        <v>21</v>
      </c>
      <c r="M109" s="172">
        <f>G109*(1+L109/100)</f>
        <v>0</v>
      </c>
      <c r="N109" s="170">
        <v>0</v>
      </c>
      <c r="O109" s="170">
        <f>ROUND(E109*N109,2)</f>
        <v>0</v>
      </c>
      <c r="P109" s="170">
        <v>0.34</v>
      </c>
      <c r="Q109" s="170">
        <f>ROUND(E109*P109,2)</f>
        <v>2.04</v>
      </c>
      <c r="R109" s="172" t="s">
        <v>253</v>
      </c>
      <c r="S109" s="172" t="s">
        <v>210</v>
      </c>
      <c r="T109" s="173" t="s">
        <v>210</v>
      </c>
      <c r="U109" s="158">
        <v>0.35699999999999998</v>
      </c>
      <c r="V109" s="158">
        <f>ROUND(E109*U109,2)</f>
        <v>2.14</v>
      </c>
      <c r="W109" s="158"/>
      <c r="X109" s="158" t="s">
        <v>235</v>
      </c>
      <c r="Y109" s="148"/>
      <c r="Z109" s="148"/>
      <c r="AA109" s="148"/>
      <c r="AB109" s="148"/>
      <c r="AC109" s="148"/>
      <c r="AD109" s="148"/>
      <c r="AE109" s="148"/>
      <c r="AF109" s="148"/>
      <c r="AG109" s="148" t="s">
        <v>236</v>
      </c>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1" x14ac:dyDescent="0.25">
      <c r="A110" s="155"/>
      <c r="B110" s="156"/>
      <c r="C110" s="255" t="s">
        <v>353</v>
      </c>
      <c r="D110" s="256"/>
      <c r="E110" s="256"/>
      <c r="F110" s="256"/>
      <c r="G110" s="256"/>
      <c r="H110" s="158"/>
      <c r="I110" s="158"/>
      <c r="J110" s="158"/>
      <c r="K110" s="158"/>
      <c r="L110" s="158"/>
      <c r="M110" s="158"/>
      <c r="N110" s="157"/>
      <c r="O110" s="157"/>
      <c r="P110" s="157"/>
      <c r="Q110" s="157"/>
      <c r="R110" s="158"/>
      <c r="S110" s="158"/>
      <c r="T110" s="158"/>
      <c r="U110" s="158"/>
      <c r="V110" s="158"/>
      <c r="W110" s="158"/>
      <c r="X110" s="158"/>
      <c r="Y110" s="148"/>
      <c r="Z110" s="148"/>
      <c r="AA110" s="148"/>
      <c r="AB110" s="148"/>
      <c r="AC110" s="148"/>
      <c r="AD110" s="148"/>
      <c r="AE110" s="148"/>
      <c r="AF110" s="148"/>
      <c r="AG110" s="148" t="s">
        <v>238</v>
      </c>
      <c r="AH110" s="148"/>
      <c r="AI110" s="148"/>
      <c r="AJ110" s="148"/>
      <c r="AK110" s="148"/>
      <c r="AL110" s="148"/>
      <c r="AM110" s="148"/>
      <c r="AN110" s="148"/>
      <c r="AO110" s="148"/>
      <c r="AP110" s="148"/>
      <c r="AQ110" s="148"/>
      <c r="AR110" s="148"/>
      <c r="AS110" s="148"/>
      <c r="AT110" s="148"/>
      <c r="AU110" s="148"/>
      <c r="AV110" s="148"/>
      <c r="AW110" s="148"/>
      <c r="AX110" s="148"/>
      <c r="AY110" s="148"/>
      <c r="AZ110" s="148"/>
      <c r="BA110" s="189" t="str">
        <f>C110</f>
        <v>s uložením hmot na skládku na vzdálenost do 3 m nebo s naložením na dopravní prostředek, se zásypem jam a jeho zhutněním</v>
      </c>
      <c r="BB110" s="148"/>
      <c r="BC110" s="148"/>
      <c r="BD110" s="148"/>
      <c r="BE110" s="148"/>
      <c r="BF110" s="148"/>
      <c r="BG110" s="148"/>
      <c r="BH110" s="148"/>
    </row>
    <row r="111" spans="1:60" outlineLevel="1" x14ac:dyDescent="0.25">
      <c r="A111" s="155"/>
      <c r="B111" s="156"/>
      <c r="C111" s="190" t="s">
        <v>354</v>
      </c>
      <c r="D111" s="187"/>
      <c r="E111" s="188">
        <v>6</v>
      </c>
      <c r="F111" s="158"/>
      <c r="G111" s="158"/>
      <c r="H111" s="158"/>
      <c r="I111" s="158"/>
      <c r="J111" s="158"/>
      <c r="K111" s="158"/>
      <c r="L111" s="158"/>
      <c r="M111" s="158"/>
      <c r="N111" s="157"/>
      <c r="O111" s="157"/>
      <c r="P111" s="157"/>
      <c r="Q111" s="157"/>
      <c r="R111" s="158"/>
      <c r="S111" s="158"/>
      <c r="T111" s="158"/>
      <c r="U111" s="158"/>
      <c r="V111" s="158"/>
      <c r="W111" s="158"/>
      <c r="X111" s="158"/>
      <c r="Y111" s="148"/>
      <c r="Z111" s="148"/>
      <c r="AA111" s="148"/>
      <c r="AB111" s="148"/>
      <c r="AC111" s="148"/>
      <c r="AD111" s="148"/>
      <c r="AE111" s="148"/>
      <c r="AF111" s="148"/>
      <c r="AG111" s="148" t="s">
        <v>239</v>
      </c>
      <c r="AH111" s="148">
        <v>0</v>
      </c>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outlineLevel="1" x14ac:dyDescent="0.25">
      <c r="A112" s="167">
        <v>31</v>
      </c>
      <c r="B112" s="168" t="s">
        <v>355</v>
      </c>
      <c r="C112" s="183" t="s">
        <v>356</v>
      </c>
      <c r="D112" s="169" t="s">
        <v>233</v>
      </c>
      <c r="E112" s="170">
        <v>3</v>
      </c>
      <c r="F112" s="171"/>
      <c r="G112" s="172">
        <f>ROUND(E112*F112,2)</f>
        <v>0</v>
      </c>
      <c r="H112" s="171"/>
      <c r="I112" s="172">
        <f>ROUND(E112*H112,2)</f>
        <v>0</v>
      </c>
      <c r="J112" s="171"/>
      <c r="K112" s="172">
        <f>ROUND(E112*J112,2)</f>
        <v>0</v>
      </c>
      <c r="L112" s="172">
        <v>21</v>
      </c>
      <c r="M112" s="172">
        <f>G112*(1+L112/100)</f>
        <v>0</v>
      </c>
      <c r="N112" s="170">
        <v>0</v>
      </c>
      <c r="O112" s="170">
        <f>ROUND(E112*N112,2)</f>
        <v>0</v>
      </c>
      <c r="P112" s="170">
        <v>4.0000000000000001E-3</v>
      </c>
      <c r="Q112" s="170">
        <f>ROUND(E112*P112,2)</f>
        <v>0.01</v>
      </c>
      <c r="R112" s="172" t="s">
        <v>253</v>
      </c>
      <c r="S112" s="172" t="s">
        <v>210</v>
      </c>
      <c r="T112" s="173" t="s">
        <v>210</v>
      </c>
      <c r="U112" s="158">
        <v>0.17399999999999999</v>
      </c>
      <c r="V112" s="158">
        <f>ROUND(E112*U112,2)</f>
        <v>0.52</v>
      </c>
      <c r="W112" s="158"/>
      <c r="X112" s="158" t="s">
        <v>235</v>
      </c>
      <c r="Y112" s="148"/>
      <c r="Z112" s="148"/>
      <c r="AA112" s="148"/>
      <c r="AB112" s="148"/>
      <c r="AC112" s="148"/>
      <c r="AD112" s="148"/>
      <c r="AE112" s="148"/>
      <c r="AF112" s="148"/>
      <c r="AG112" s="148" t="s">
        <v>236</v>
      </c>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1" x14ac:dyDescent="0.25">
      <c r="A113" s="155"/>
      <c r="B113" s="156"/>
      <c r="C113" s="255" t="s">
        <v>357</v>
      </c>
      <c r="D113" s="256"/>
      <c r="E113" s="256"/>
      <c r="F113" s="256"/>
      <c r="G113" s="256"/>
      <c r="H113" s="158"/>
      <c r="I113" s="158"/>
      <c r="J113" s="158"/>
      <c r="K113" s="158"/>
      <c r="L113" s="158"/>
      <c r="M113" s="158"/>
      <c r="N113" s="157"/>
      <c r="O113" s="157"/>
      <c r="P113" s="157"/>
      <c r="Q113" s="157"/>
      <c r="R113" s="158"/>
      <c r="S113" s="158"/>
      <c r="T113" s="158"/>
      <c r="U113" s="158"/>
      <c r="V113" s="158"/>
      <c r="W113" s="158"/>
      <c r="X113" s="158"/>
      <c r="Y113" s="148"/>
      <c r="Z113" s="148"/>
      <c r="AA113" s="148"/>
      <c r="AB113" s="148"/>
      <c r="AC113" s="148"/>
      <c r="AD113" s="148"/>
      <c r="AE113" s="148"/>
      <c r="AF113" s="148"/>
      <c r="AG113" s="148" t="s">
        <v>238</v>
      </c>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outlineLevel="1" x14ac:dyDescent="0.25">
      <c r="A114" s="155"/>
      <c r="B114" s="156"/>
      <c r="C114" s="190" t="s">
        <v>358</v>
      </c>
      <c r="D114" s="187"/>
      <c r="E114" s="188">
        <v>3</v>
      </c>
      <c r="F114" s="158"/>
      <c r="G114" s="158"/>
      <c r="H114" s="158"/>
      <c r="I114" s="158"/>
      <c r="J114" s="158"/>
      <c r="K114" s="158"/>
      <c r="L114" s="158"/>
      <c r="M114" s="158"/>
      <c r="N114" s="157"/>
      <c r="O114" s="157"/>
      <c r="P114" s="157"/>
      <c r="Q114" s="157"/>
      <c r="R114" s="158"/>
      <c r="S114" s="158"/>
      <c r="T114" s="158"/>
      <c r="U114" s="158"/>
      <c r="V114" s="158"/>
      <c r="W114" s="158"/>
      <c r="X114" s="158"/>
      <c r="Y114" s="148"/>
      <c r="Z114" s="148"/>
      <c r="AA114" s="148"/>
      <c r="AB114" s="148"/>
      <c r="AC114" s="148"/>
      <c r="AD114" s="148"/>
      <c r="AE114" s="148"/>
      <c r="AF114" s="148"/>
      <c r="AG114" s="148" t="s">
        <v>239</v>
      </c>
      <c r="AH114" s="148">
        <v>0</v>
      </c>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outlineLevel="1" x14ac:dyDescent="0.25">
      <c r="A115" s="167">
        <v>32</v>
      </c>
      <c r="B115" s="168" t="s">
        <v>359</v>
      </c>
      <c r="C115" s="183" t="s">
        <v>360</v>
      </c>
      <c r="D115" s="169" t="s">
        <v>233</v>
      </c>
      <c r="E115" s="170">
        <v>3</v>
      </c>
      <c r="F115" s="171"/>
      <c r="G115" s="172">
        <f>ROUND(E115*F115,2)</f>
        <v>0</v>
      </c>
      <c r="H115" s="171"/>
      <c r="I115" s="172">
        <f>ROUND(E115*H115,2)</f>
        <v>0</v>
      </c>
      <c r="J115" s="171"/>
      <c r="K115" s="172">
        <f>ROUND(E115*J115,2)</f>
        <v>0</v>
      </c>
      <c r="L115" s="172">
        <v>21</v>
      </c>
      <c r="M115" s="172">
        <f>G115*(1+L115/100)</f>
        <v>0</v>
      </c>
      <c r="N115" s="170">
        <v>0</v>
      </c>
      <c r="O115" s="170">
        <f>ROUND(E115*N115,2)</f>
        <v>0</v>
      </c>
      <c r="P115" s="170">
        <v>0</v>
      </c>
      <c r="Q115" s="170">
        <f>ROUND(E115*P115,2)</f>
        <v>0</v>
      </c>
      <c r="R115" s="172" t="s">
        <v>253</v>
      </c>
      <c r="S115" s="172" t="s">
        <v>210</v>
      </c>
      <c r="T115" s="173" t="s">
        <v>210</v>
      </c>
      <c r="U115" s="158">
        <v>0.25</v>
      </c>
      <c r="V115" s="158">
        <f>ROUND(E115*U115,2)</f>
        <v>0.75</v>
      </c>
      <c r="W115" s="158"/>
      <c r="X115" s="158" t="s">
        <v>235</v>
      </c>
      <c r="Y115" s="148"/>
      <c r="Z115" s="148"/>
      <c r="AA115" s="148"/>
      <c r="AB115" s="148"/>
      <c r="AC115" s="148"/>
      <c r="AD115" s="148"/>
      <c r="AE115" s="148"/>
      <c r="AF115" s="148"/>
      <c r="AG115" s="148" t="s">
        <v>236</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1" x14ac:dyDescent="0.25">
      <c r="A116" s="155"/>
      <c r="B116" s="156"/>
      <c r="C116" s="255" t="s">
        <v>357</v>
      </c>
      <c r="D116" s="256"/>
      <c r="E116" s="256"/>
      <c r="F116" s="256"/>
      <c r="G116" s="256"/>
      <c r="H116" s="158"/>
      <c r="I116" s="158"/>
      <c r="J116" s="158"/>
      <c r="K116" s="158"/>
      <c r="L116" s="158"/>
      <c r="M116" s="158"/>
      <c r="N116" s="157"/>
      <c r="O116" s="157"/>
      <c r="P116" s="157"/>
      <c r="Q116" s="157"/>
      <c r="R116" s="158"/>
      <c r="S116" s="158"/>
      <c r="T116" s="158"/>
      <c r="U116" s="158"/>
      <c r="V116" s="158"/>
      <c r="W116" s="158"/>
      <c r="X116" s="158"/>
      <c r="Y116" s="148"/>
      <c r="Z116" s="148"/>
      <c r="AA116" s="148"/>
      <c r="AB116" s="148"/>
      <c r="AC116" s="148"/>
      <c r="AD116" s="148"/>
      <c r="AE116" s="148"/>
      <c r="AF116" s="148"/>
      <c r="AG116" s="148" t="s">
        <v>238</v>
      </c>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outlineLevel="1" x14ac:dyDescent="0.25">
      <c r="A117" s="155"/>
      <c r="B117" s="156"/>
      <c r="C117" s="190" t="s">
        <v>358</v>
      </c>
      <c r="D117" s="187"/>
      <c r="E117" s="188">
        <v>3</v>
      </c>
      <c r="F117" s="158"/>
      <c r="G117" s="158"/>
      <c r="H117" s="158"/>
      <c r="I117" s="158"/>
      <c r="J117" s="158"/>
      <c r="K117" s="158"/>
      <c r="L117" s="158"/>
      <c r="M117" s="158"/>
      <c r="N117" s="157"/>
      <c r="O117" s="157"/>
      <c r="P117" s="157"/>
      <c r="Q117" s="157"/>
      <c r="R117" s="158"/>
      <c r="S117" s="158"/>
      <c r="T117" s="158"/>
      <c r="U117" s="158"/>
      <c r="V117" s="158"/>
      <c r="W117" s="158"/>
      <c r="X117" s="158"/>
      <c r="Y117" s="148"/>
      <c r="Z117" s="148"/>
      <c r="AA117" s="148"/>
      <c r="AB117" s="148"/>
      <c r="AC117" s="148"/>
      <c r="AD117" s="148"/>
      <c r="AE117" s="148"/>
      <c r="AF117" s="148"/>
      <c r="AG117" s="148" t="s">
        <v>239</v>
      </c>
      <c r="AH117" s="148">
        <v>0</v>
      </c>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ht="20.399999999999999" outlineLevel="1" x14ac:dyDescent="0.25">
      <c r="A118" s="167">
        <v>33</v>
      </c>
      <c r="B118" s="168" t="s">
        <v>361</v>
      </c>
      <c r="C118" s="183" t="s">
        <v>362</v>
      </c>
      <c r="D118" s="169" t="s">
        <v>233</v>
      </c>
      <c r="E118" s="170">
        <v>50</v>
      </c>
      <c r="F118" s="171"/>
      <c r="G118" s="172">
        <f>ROUND(E118*F118,2)</f>
        <v>0</v>
      </c>
      <c r="H118" s="171"/>
      <c r="I118" s="172">
        <f>ROUND(E118*H118,2)</f>
        <v>0</v>
      </c>
      <c r="J118" s="171"/>
      <c r="K118" s="172">
        <f>ROUND(E118*J118,2)</f>
        <v>0</v>
      </c>
      <c r="L118" s="172">
        <v>21</v>
      </c>
      <c r="M118" s="172">
        <f>G118*(1+L118/100)</f>
        <v>0</v>
      </c>
      <c r="N118" s="170">
        <v>0</v>
      </c>
      <c r="O118" s="170">
        <f>ROUND(E118*N118,2)</f>
        <v>0</v>
      </c>
      <c r="P118" s="170">
        <v>0.08</v>
      </c>
      <c r="Q118" s="170">
        <f>ROUND(E118*P118,2)</f>
        <v>4</v>
      </c>
      <c r="R118" s="172" t="s">
        <v>363</v>
      </c>
      <c r="S118" s="172" t="s">
        <v>210</v>
      </c>
      <c r="T118" s="173" t="s">
        <v>210</v>
      </c>
      <c r="U118" s="158">
        <v>0.222</v>
      </c>
      <c r="V118" s="158">
        <f>ROUND(E118*U118,2)</f>
        <v>11.1</v>
      </c>
      <c r="W118" s="158"/>
      <c r="X118" s="158" t="s">
        <v>235</v>
      </c>
      <c r="Y118" s="148"/>
      <c r="Z118" s="148"/>
      <c r="AA118" s="148"/>
      <c r="AB118" s="148"/>
      <c r="AC118" s="148"/>
      <c r="AD118" s="148"/>
      <c r="AE118" s="148"/>
      <c r="AF118" s="148"/>
      <c r="AG118" s="148" t="s">
        <v>236</v>
      </c>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1" x14ac:dyDescent="0.25">
      <c r="A119" s="155"/>
      <c r="B119" s="156"/>
      <c r="C119" s="255" t="s">
        <v>364</v>
      </c>
      <c r="D119" s="256"/>
      <c r="E119" s="256"/>
      <c r="F119" s="256"/>
      <c r="G119" s="256"/>
      <c r="H119" s="158"/>
      <c r="I119" s="158"/>
      <c r="J119" s="158"/>
      <c r="K119" s="158"/>
      <c r="L119" s="158"/>
      <c r="M119" s="158"/>
      <c r="N119" s="157"/>
      <c r="O119" s="157"/>
      <c r="P119" s="157"/>
      <c r="Q119" s="157"/>
      <c r="R119" s="158"/>
      <c r="S119" s="158"/>
      <c r="T119" s="158"/>
      <c r="U119" s="158"/>
      <c r="V119" s="158"/>
      <c r="W119" s="158"/>
      <c r="X119" s="158"/>
      <c r="Y119" s="148"/>
      <c r="Z119" s="148"/>
      <c r="AA119" s="148"/>
      <c r="AB119" s="148"/>
      <c r="AC119" s="148"/>
      <c r="AD119" s="148"/>
      <c r="AE119" s="148"/>
      <c r="AF119" s="148"/>
      <c r="AG119" s="148" t="s">
        <v>238</v>
      </c>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outlineLevel="1" x14ac:dyDescent="0.25">
      <c r="A120" s="155"/>
      <c r="B120" s="156"/>
      <c r="C120" s="190" t="s">
        <v>365</v>
      </c>
      <c r="D120" s="187"/>
      <c r="E120" s="188">
        <v>48</v>
      </c>
      <c r="F120" s="158"/>
      <c r="G120" s="158"/>
      <c r="H120" s="158"/>
      <c r="I120" s="158"/>
      <c r="J120" s="158"/>
      <c r="K120" s="158"/>
      <c r="L120" s="158"/>
      <c r="M120" s="158"/>
      <c r="N120" s="157"/>
      <c r="O120" s="157"/>
      <c r="P120" s="157"/>
      <c r="Q120" s="157"/>
      <c r="R120" s="158"/>
      <c r="S120" s="158"/>
      <c r="T120" s="158"/>
      <c r="U120" s="158"/>
      <c r="V120" s="158"/>
      <c r="W120" s="158"/>
      <c r="X120" s="158"/>
      <c r="Y120" s="148"/>
      <c r="Z120" s="148"/>
      <c r="AA120" s="148"/>
      <c r="AB120" s="148"/>
      <c r="AC120" s="148"/>
      <c r="AD120" s="148"/>
      <c r="AE120" s="148"/>
      <c r="AF120" s="148"/>
      <c r="AG120" s="148" t="s">
        <v>239</v>
      </c>
      <c r="AH120" s="148">
        <v>0</v>
      </c>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1" x14ac:dyDescent="0.25">
      <c r="A121" s="155"/>
      <c r="B121" s="156"/>
      <c r="C121" s="190" t="s">
        <v>366</v>
      </c>
      <c r="D121" s="187"/>
      <c r="E121" s="188">
        <v>2</v>
      </c>
      <c r="F121" s="158"/>
      <c r="G121" s="158"/>
      <c r="H121" s="158"/>
      <c r="I121" s="158"/>
      <c r="J121" s="158"/>
      <c r="K121" s="158"/>
      <c r="L121" s="158"/>
      <c r="M121" s="158"/>
      <c r="N121" s="157"/>
      <c r="O121" s="157"/>
      <c r="P121" s="157"/>
      <c r="Q121" s="157"/>
      <c r="R121" s="158"/>
      <c r="S121" s="158"/>
      <c r="T121" s="158"/>
      <c r="U121" s="158"/>
      <c r="V121" s="158"/>
      <c r="W121" s="158"/>
      <c r="X121" s="158"/>
      <c r="Y121" s="148"/>
      <c r="Z121" s="148"/>
      <c r="AA121" s="148"/>
      <c r="AB121" s="148"/>
      <c r="AC121" s="148"/>
      <c r="AD121" s="148"/>
      <c r="AE121" s="148"/>
      <c r="AF121" s="148"/>
      <c r="AG121" s="148" t="s">
        <v>239</v>
      </c>
      <c r="AH121" s="148">
        <v>0</v>
      </c>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x14ac:dyDescent="0.25">
      <c r="A122" s="160" t="s">
        <v>205</v>
      </c>
      <c r="B122" s="161" t="s">
        <v>165</v>
      </c>
      <c r="C122" s="181" t="s">
        <v>166</v>
      </c>
      <c r="D122" s="162"/>
      <c r="E122" s="163"/>
      <c r="F122" s="164"/>
      <c r="G122" s="164">
        <f>SUMIF(AG123:AG126,"&lt;&gt;NOR",G123:G126)</f>
        <v>0</v>
      </c>
      <c r="H122" s="164"/>
      <c r="I122" s="164">
        <f>SUM(I123:I126)</f>
        <v>0</v>
      </c>
      <c r="J122" s="164"/>
      <c r="K122" s="164">
        <f>SUM(K123:K126)</f>
        <v>0</v>
      </c>
      <c r="L122" s="164"/>
      <c r="M122" s="164">
        <f>SUM(M123:M126)</f>
        <v>0</v>
      </c>
      <c r="N122" s="163"/>
      <c r="O122" s="163">
        <f>SUM(O123:O126)</f>
        <v>0</v>
      </c>
      <c r="P122" s="163"/>
      <c r="Q122" s="163">
        <f>SUM(Q123:Q126)</f>
        <v>1.56</v>
      </c>
      <c r="R122" s="164"/>
      <c r="S122" s="164"/>
      <c r="T122" s="165"/>
      <c r="U122" s="159"/>
      <c r="V122" s="159">
        <f>SUM(V123:V126)</f>
        <v>39.49</v>
      </c>
      <c r="W122" s="159"/>
      <c r="X122" s="159"/>
      <c r="AG122" t="s">
        <v>206</v>
      </c>
    </row>
    <row r="123" spans="1:60" outlineLevel="1" x14ac:dyDescent="0.25">
      <c r="A123" s="167">
        <v>34</v>
      </c>
      <c r="B123" s="168" t="s">
        <v>367</v>
      </c>
      <c r="C123" s="183" t="s">
        <v>368</v>
      </c>
      <c r="D123" s="169" t="s">
        <v>281</v>
      </c>
      <c r="E123" s="170">
        <v>125</v>
      </c>
      <c r="F123" s="171"/>
      <c r="G123" s="172">
        <f>ROUND(E123*F123,2)</f>
        <v>0</v>
      </c>
      <c r="H123" s="171"/>
      <c r="I123" s="172">
        <f>ROUND(E123*H123,2)</f>
        <v>0</v>
      </c>
      <c r="J123" s="171"/>
      <c r="K123" s="172">
        <f>ROUND(E123*J123,2)</f>
        <v>0</v>
      </c>
      <c r="L123" s="172">
        <v>21</v>
      </c>
      <c r="M123" s="172">
        <f>G123*(1+L123/100)</f>
        <v>0</v>
      </c>
      <c r="N123" s="170">
        <v>0</v>
      </c>
      <c r="O123" s="170">
        <f>ROUND(E123*N123,2)</f>
        <v>0</v>
      </c>
      <c r="P123" s="170">
        <v>9.2499999999999995E-3</v>
      </c>
      <c r="Q123" s="170">
        <f>ROUND(E123*P123,2)</f>
        <v>1.1599999999999999</v>
      </c>
      <c r="R123" s="172" t="s">
        <v>369</v>
      </c>
      <c r="S123" s="172" t="s">
        <v>210</v>
      </c>
      <c r="T123" s="173" t="s">
        <v>210</v>
      </c>
      <c r="U123" s="158">
        <v>0.28699999999999998</v>
      </c>
      <c r="V123" s="158">
        <f>ROUND(E123*U123,2)</f>
        <v>35.880000000000003</v>
      </c>
      <c r="W123" s="158"/>
      <c r="X123" s="158" t="s">
        <v>235</v>
      </c>
      <c r="Y123" s="148"/>
      <c r="Z123" s="148"/>
      <c r="AA123" s="148"/>
      <c r="AB123" s="148"/>
      <c r="AC123" s="148"/>
      <c r="AD123" s="148"/>
      <c r="AE123" s="148"/>
      <c r="AF123" s="148"/>
      <c r="AG123" s="148" t="s">
        <v>236</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1" x14ac:dyDescent="0.25">
      <c r="A124" s="155"/>
      <c r="B124" s="156"/>
      <c r="C124" s="190" t="s">
        <v>370</v>
      </c>
      <c r="D124" s="187"/>
      <c r="E124" s="188">
        <v>125</v>
      </c>
      <c r="F124" s="158"/>
      <c r="G124" s="158"/>
      <c r="H124" s="158"/>
      <c r="I124" s="158"/>
      <c r="J124" s="158"/>
      <c r="K124" s="158"/>
      <c r="L124" s="158"/>
      <c r="M124" s="158"/>
      <c r="N124" s="157"/>
      <c r="O124" s="157"/>
      <c r="P124" s="157"/>
      <c r="Q124" s="157"/>
      <c r="R124" s="158"/>
      <c r="S124" s="158"/>
      <c r="T124" s="158"/>
      <c r="U124" s="158"/>
      <c r="V124" s="158"/>
      <c r="W124" s="158"/>
      <c r="X124" s="158"/>
      <c r="Y124" s="148"/>
      <c r="Z124" s="148"/>
      <c r="AA124" s="148"/>
      <c r="AB124" s="148"/>
      <c r="AC124" s="148"/>
      <c r="AD124" s="148"/>
      <c r="AE124" s="148"/>
      <c r="AF124" s="148"/>
      <c r="AG124" s="148" t="s">
        <v>239</v>
      </c>
      <c r="AH124" s="148">
        <v>0</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1" x14ac:dyDescent="0.25">
      <c r="A125" s="167">
        <v>35</v>
      </c>
      <c r="B125" s="168" t="s">
        <v>371</v>
      </c>
      <c r="C125" s="183" t="s">
        <v>372</v>
      </c>
      <c r="D125" s="169" t="s">
        <v>233</v>
      </c>
      <c r="E125" s="170">
        <v>1</v>
      </c>
      <c r="F125" s="171"/>
      <c r="G125" s="172">
        <f>ROUND(E125*F125,2)</f>
        <v>0</v>
      </c>
      <c r="H125" s="171"/>
      <c r="I125" s="172">
        <f>ROUND(E125*H125,2)</f>
        <v>0</v>
      </c>
      <c r="J125" s="171"/>
      <c r="K125" s="172">
        <f>ROUND(E125*J125,2)</f>
        <v>0</v>
      </c>
      <c r="L125" s="172">
        <v>21</v>
      </c>
      <c r="M125" s="172">
        <f>G125*(1+L125/100)</f>
        <v>0</v>
      </c>
      <c r="N125" s="170">
        <v>0</v>
      </c>
      <c r="O125" s="170">
        <f>ROUND(E125*N125,2)</f>
        <v>0</v>
      </c>
      <c r="P125" s="170">
        <v>0.4</v>
      </c>
      <c r="Q125" s="170">
        <f>ROUND(E125*P125,2)</f>
        <v>0.4</v>
      </c>
      <c r="R125" s="172" t="s">
        <v>369</v>
      </c>
      <c r="S125" s="172" t="s">
        <v>210</v>
      </c>
      <c r="T125" s="173" t="s">
        <v>210</v>
      </c>
      <c r="U125" s="158">
        <v>3.6120000000000001</v>
      </c>
      <c r="V125" s="158">
        <f>ROUND(E125*U125,2)</f>
        <v>3.61</v>
      </c>
      <c r="W125" s="158"/>
      <c r="X125" s="158" t="s">
        <v>235</v>
      </c>
      <c r="Y125" s="148"/>
      <c r="Z125" s="148"/>
      <c r="AA125" s="148"/>
      <c r="AB125" s="148"/>
      <c r="AC125" s="148"/>
      <c r="AD125" s="148"/>
      <c r="AE125" s="148"/>
      <c r="AF125" s="148"/>
      <c r="AG125" s="148" t="s">
        <v>236</v>
      </c>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1" x14ac:dyDescent="0.25">
      <c r="A126" s="155"/>
      <c r="B126" s="156"/>
      <c r="C126" s="190" t="s">
        <v>373</v>
      </c>
      <c r="D126" s="187"/>
      <c r="E126" s="188">
        <v>1</v>
      </c>
      <c r="F126" s="158"/>
      <c r="G126" s="158"/>
      <c r="H126" s="158"/>
      <c r="I126" s="158"/>
      <c r="J126" s="158"/>
      <c r="K126" s="158"/>
      <c r="L126" s="158"/>
      <c r="M126" s="158"/>
      <c r="N126" s="157"/>
      <c r="O126" s="157"/>
      <c r="P126" s="157"/>
      <c r="Q126" s="157"/>
      <c r="R126" s="158"/>
      <c r="S126" s="158"/>
      <c r="T126" s="158"/>
      <c r="U126" s="158"/>
      <c r="V126" s="158"/>
      <c r="W126" s="158"/>
      <c r="X126" s="158"/>
      <c r="Y126" s="148"/>
      <c r="Z126" s="148"/>
      <c r="AA126" s="148"/>
      <c r="AB126" s="148"/>
      <c r="AC126" s="148"/>
      <c r="AD126" s="148"/>
      <c r="AE126" s="148"/>
      <c r="AF126" s="148"/>
      <c r="AG126" s="148" t="s">
        <v>239</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x14ac:dyDescent="0.25">
      <c r="A127" s="160" t="s">
        <v>205</v>
      </c>
      <c r="B127" s="161" t="s">
        <v>167</v>
      </c>
      <c r="C127" s="181" t="s">
        <v>168</v>
      </c>
      <c r="D127" s="162"/>
      <c r="E127" s="163"/>
      <c r="F127" s="164"/>
      <c r="G127" s="164">
        <f>SUMIF(AG128:AG134,"&lt;&gt;NOR",G128:G134)</f>
        <v>0</v>
      </c>
      <c r="H127" s="164"/>
      <c r="I127" s="164">
        <f>SUM(I128:I134)</f>
        <v>0</v>
      </c>
      <c r="J127" s="164"/>
      <c r="K127" s="164">
        <f>SUM(K128:K134)</f>
        <v>0</v>
      </c>
      <c r="L127" s="164"/>
      <c r="M127" s="164">
        <f>SUM(M128:M134)</f>
        <v>0</v>
      </c>
      <c r="N127" s="163"/>
      <c r="O127" s="163">
        <f>SUM(O128:O134)</f>
        <v>0</v>
      </c>
      <c r="P127" s="163"/>
      <c r="Q127" s="163">
        <f>SUM(Q128:Q134)</f>
        <v>0</v>
      </c>
      <c r="R127" s="164"/>
      <c r="S127" s="164"/>
      <c r="T127" s="165"/>
      <c r="U127" s="159"/>
      <c r="V127" s="159">
        <f>SUM(V128:V134)</f>
        <v>0.75</v>
      </c>
      <c r="W127" s="159"/>
      <c r="X127" s="159"/>
      <c r="AG127" t="s">
        <v>206</v>
      </c>
    </row>
    <row r="128" spans="1:60" ht="20.399999999999999" outlineLevel="1" x14ac:dyDescent="0.25">
      <c r="A128" s="167">
        <v>36</v>
      </c>
      <c r="B128" s="168" t="s">
        <v>374</v>
      </c>
      <c r="C128" s="183" t="s">
        <v>375</v>
      </c>
      <c r="D128" s="169" t="s">
        <v>233</v>
      </c>
      <c r="E128" s="170">
        <v>5</v>
      </c>
      <c r="F128" s="171"/>
      <c r="G128" s="172">
        <f>ROUND(E128*F128,2)</f>
        <v>0</v>
      </c>
      <c r="H128" s="171"/>
      <c r="I128" s="172">
        <f>ROUND(E128*H128,2)</f>
        <v>0</v>
      </c>
      <c r="J128" s="171"/>
      <c r="K128" s="172">
        <f>ROUND(E128*J128,2)</f>
        <v>0</v>
      </c>
      <c r="L128" s="172">
        <v>21</v>
      </c>
      <c r="M128" s="172">
        <f>G128*(1+L128/100)</f>
        <v>0</v>
      </c>
      <c r="N128" s="170">
        <v>0</v>
      </c>
      <c r="O128" s="170">
        <f>ROUND(E128*N128,2)</f>
        <v>0</v>
      </c>
      <c r="P128" s="170">
        <v>0</v>
      </c>
      <c r="Q128" s="170">
        <f>ROUND(E128*P128,2)</f>
        <v>0</v>
      </c>
      <c r="R128" s="172" t="s">
        <v>167</v>
      </c>
      <c r="S128" s="172" t="s">
        <v>210</v>
      </c>
      <c r="T128" s="173" t="s">
        <v>210</v>
      </c>
      <c r="U128" s="158">
        <v>7.0000000000000007E-2</v>
      </c>
      <c r="V128" s="158">
        <f>ROUND(E128*U128,2)</f>
        <v>0.35</v>
      </c>
      <c r="W128" s="158"/>
      <c r="X128" s="158" t="s">
        <v>235</v>
      </c>
      <c r="Y128" s="148"/>
      <c r="Z128" s="148"/>
      <c r="AA128" s="148"/>
      <c r="AB128" s="148"/>
      <c r="AC128" s="148"/>
      <c r="AD128" s="148"/>
      <c r="AE128" s="148"/>
      <c r="AF128" s="148"/>
      <c r="AG128" s="148" t="s">
        <v>236</v>
      </c>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1" x14ac:dyDescent="0.25">
      <c r="A129" s="155"/>
      <c r="B129" s="156"/>
      <c r="C129" s="190" t="s">
        <v>376</v>
      </c>
      <c r="D129" s="187"/>
      <c r="E129" s="188">
        <v>1</v>
      </c>
      <c r="F129" s="158"/>
      <c r="G129" s="158"/>
      <c r="H129" s="158"/>
      <c r="I129" s="158"/>
      <c r="J129" s="158"/>
      <c r="K129" s="158"/>
      <c r="L129" s="158"/>
      <c r="M129" s="158"/>
      <c r="N129" s="157"/>
      <c r="O129" s="157"/>
      <c r="P129" s="157"/>
      <c r="Q129" s="157"/>
      <c r="R129" s="158"/>
      <c r="S129" s="158"/>
      <c r="T129" s="158"/>
      <c r="U129" s="158"/>
      <c r="V129" s="158"/>
      <c r="W129" s="158"/>
      <c r="X129" s="158"/>
      <c r="Y129" s="148"/>
      <c r="Z129" s="148"/>
      <c r="AA129" s="148"/>
      <c r="AB129" s="148"/>
      <c r="AC129" s="148"/>
      <c r="AD129" s="148"/>
      <c r="AE129" s="148"/>
      <c r="AF129" s="148"/>
      <c r="AG129" s="148" t="s">
        <v>239</v>
      </c>
      <c r="AH129" s="148">
        <v>0</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outlineLevel="1" x14ac:dyDescent="0.25">
      <c r="A130" s="155"/>
      <c r="B130" s="156"/>
      <c r="C130" s="190" t="s">
        <v>377</v>
      </c>
      <c r="D130" s="187"/>
      <c r="E130" s="188">
        <v>4</v>
      </c>
      <c r="F130" s="158"/>
      <c r="G130" s="158"/>
      <c r="H130" s="158"/>
      <c r="I130" s="158"/>
      <c r="J130" s="158"/>
      <c r="K130" s="158"/>
      <c r="L130" s="158"/>
      <c r="M130" s="158"/>
      <c r="N130" s="157"/>
      <c r="O130" s="157"/>
      <c r="P130" s="157"/>
      <c r="Q130" s="157"/>
      <c r="R130" s="158"/>
      <c r="S130" s="158"/>
      <c r="T130" s="158"/>
      <c r="U130" s="158"/>
      <c r="V130" s="158"/>
      <c r="W130" s="158"/>
      <c r="X130" s="158"/>
      <c r="Y130" s="148"/>
      <c r="Z130" s="148"/>
      <c r="AA130" s="148"/>
      <c r="AB130" s="148"/>
      <c r="AC130" s="148"/>
      <c r="AD130" s="148"/>
      <c r="AE130" s="148"/>
      <c r="AF130" s="148"/>
      <c r="AG130" s="148" t="s">
        <v>239</v>
      </c>
      <c r="AH130" s="148">
        <v>0</v>
      </c>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1" x14ac:dyDescent="0.25">
      <c r="A131" s="167">
        <v>37</v>
      </c>
      <c r="B131" s="168" t="s">
        <v>378</v>
      </c>
      <c r="C131" s="183" t="s">
        <v>379</v>
      </c>
      <c r="D131" s="169" t="s">
        <v>233</v>
      </c>
      <c r="E131" s="170">
        <v>1</v>
      </c>
      <c r="F131" s="171"/>
      <c r="G131" s="172">
        <f>ROUND(E131*F131,2)</f>
        <v>0</v>
      </c>
      <c r="H131" s="171"/>
      <c r="I131" s="172">
        <f>ROUND(E131*H131,2)</f>
        <v>0</v>
      </c>
      <c r="J131" s="171"/>
      <c r="K131" s="172">
        <f>ROUND(E131*J131,2)</f>
        <v>0</v>
      </c>
      <c r="L131" s="172">
        <v>21</v>
      </c>
      <c r="M131" s="172">
        <f>G131*(1+L131/100)</f>
        <v>0</v>
      </c>
      <c r="N131" s="170">
        <v>0</v>
      </c>
      <c r="O131" s="170">
        <f>ROUND(E131*N131,2)</f>
        <v>0</v>
      </c>
      <c r="P131" s="170">
        <v>0</v>
      </c>
      <c r="Q131" s="170">
        <f>ROUND(E131*P131,2)</f>
        <v>0</v>
      </c>
      <c r="R131" s="172" t="s">
        <v>167</v>
      </c>
      <c r="S131" s="172" t="s">
        <v>210</v>
      </c>
      <c r="T131" s="173" t="s">
        <v>210</v>
      </c>
      <c r="U131" s="158">
        <v>0.4</v>
      </c>
      <c r="V131" s="158">
        <f>ROUND(E131*U131,2)</f>
        <v>0.4</v>
      </c>
      <c r="W131" s="158"/>
      <c r="X131" s="158" t="s">
        <v>235</v>
      </c>
      <c r="Y131" s="148"/>
      <c r="Z131" s="148"/>
      <c r="AA131" s="148"/>
      <c r="AB131" s="148"/>
      <c r="AC131" s="148"/>
      <c r="AD131" s="148"/>
      <c r="AE131" s="148"/>
      <c r="AF131" s="148"/>
      <c r="AG131" s="148" t="s">
        <v>236</v>
      </c>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1" x14ac:dyDescent="0.25">
      <c r="A132" s="155"/>
      <c r="B132" s="156"/>
      <c r="C132" s="190" t="s">
        <v>376</v>
      </c>
      <c r="D132" s="187"/>
      <c r="E132" s="188">
        <v>1</v>
      </c>
      <c r="F132" s="158"/>
      <c r="G132" s="158"/>
      <c r="H132" s="158"/>
      <c r="I132" s="158"/>
      <c r="J132" s="158"/>
      <c r="K132" s="158"/>
      <c r="L132" s="158"/>
      <c r="M132" s="158"/>
      <c r="N132" s="157"/>
      <c r="O132" s="157"/>
      <c r="P132" s="157"/>
      <c r="Q132" s="157"/>
      <c r="R132" s="158"/>
      <c r="S132" s="158"/>
      <c r="T132" s="158"/>
      <c r="U132" s="158"/>
      <c r="V132" s="158"/>
      <c r="W132" s="158"/>
      <c r="X132" s="158"/>
      <c r="Y132" s="148"/>
      <c r="Z132" s="148"/>
      <c r="AA132" s="148"/>
      <c r="AB132" s="148"/>
      <c r="AC132" s="148"/>
      <c r="AD132" s="148"/>
      <c r="AE132" s="148"/>
      <c r="AF132" s="148"/>
      <c r="AG132" s="148" t="s">
        <v>239</v>
      </c>
      <c r="AH132" s="148">
        <v>0</v>
      </c>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1" x14ac:dyDescent="0.25">
      <c r="A133" s="167">
        <v>38</v>
      </c>
      <c r="B133" s="168" t="s">
        <v>380</v>
      </c>
      <c r="C133" s="183" t="s">
        <v>381</v>
      </c>
      <c r="D133" s="169" t="s">
        <v>233</v>
      </c>
      <c r="E133" s="170">
        <v>4</v>
      </c>
      <c r="F133" s="171"/>
      <c r="G133" s="172">
        <f>ROUND(E133*F133,2)</f>
        <v>0</v>
      </c>
      <c r="H133" s="171"/>
      <c r="I133" s="172">
        <f>ROUND(E133*H133,2)</f>
        <v>0</v>
      </c>
      <c r="J133" s="171"/>
      <c r="K133" s="172">
        <f>ROUND(E133*J133,2)</f>
        <v>0</v>
      </c>
      <c r="L133" s="172">
        <v>21</v>
      </c>
      <c r="M133" s="172">
        <f>G133*(1+L133/100)</f>
        <v>0</v>
      </c>
      <c r="N133" s="170">
        <v>0</v>
      </c>
      <c r="O133" s="170">
        <f>ROUND(E133*N133,2)</f>
        <v>0</v>
      </c>
      <c r="P133" s="170">
        <v>0</v>
      </c>
      <c r="Q133" s="170">
        <f>ROUND(E133*P133,2)</f>
        <v>0</v>
      </c>
      <c r="R133" s="172"/>
      <c r="S133" s="172" t="s">
        <v>382</v>
      </c>
      <c r="T133" s="173" t="s">
        <v>383</v>
      </c>
      <c r="U133" s="158">
        <v>0</v>
      </c>
      <c r="V133" s="158">
        <f>ROUND(E133*U133,2)</f>
        <v>0</v>
      </c>
      <c r="W133" s="158"/>
      <c r="X133" s="158" t="s">
        <v>235</v>
      </c>
      <c r="Y133" s="148"/>
      <c r="Z133" s="148"/>
      <c r="AA133" s="148"/>
      <c r="AB133" s="148"/>
      <c r="AC133" s="148"/>
      <c r="AD133" s="148"/>
      <c r="AE133" s="148"/>
      <c r="AF133" s="148"/>
      <c r="AG133" s="148" t="s">
        <v>236</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outlineLevel="1" x14ac:dyDescent="0.25">
      <c r="A134" s="155"/>
      <c r="B134" s="156"/>
      <c r="C134" s="190" t="s">
        <v>384</v>
      </c>
      <c r="D134" s="187"/>
      <c r="E134" s="188">
        <v>4</v>
      </c>
      <c r="F134" s="158"/>
      <c r="G134" s="158"/>
      <c r="H134" s="158"/>
      <c r="I134" s="158"/>
      <c r="J134" s="158"/>
      <c r="K134" s="158"/>
      <c r="L134" s="158"/>
      <c r="M134" s="158"/>
      <c r="N134" s="157"/>
      <c r="O134" s="157"/>
      <c r="P134" s="157"/>
      <c r="Q134" s="157"/>
      <c r="R134" s="158"/>
      <c r="S134" s="158"/>
      <c r="T134" s="158"/>
      <c r="U134" s="158"/>
      <c r="V134" s="158"/>
      <c r="W134" s="158"/>
      <c r="X134" s="158"/>
      <c r="Y134" s="148"/>
      <c r="Z134" s="148"/>
      <c r="AA134" s="148"/>
      <c r="AB134" s="148"/>
      <c r="AC134" s="148"/>
      <c r="AD134" s="148"/>
      <c r="AE134" s="148"/>
      <c r="AF134" s="148"/>
      <c r="AG134" s="148" t="s">
        <v>239</v>
      </c>
      <c r="AH134" s="148">
        <v>0</v>
      </c>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row>
    <row r="135" spans="1:60" x14ac:dyDescent="0.25">
      <c r="A135" s="160" t="s">
        <v>205</v>
      </c>
      <c r="B135" s="161" t="s">
        <v>173</v>
      </c>
      <c r="C135" s="181" t="s">
        <v>174</v>
      </c>
      <c r="D135" s="162"/>
      <c r="E135" s="163"/>
      <c r="F135" s="164"/>
      <c r="G135" s="164">
        <f>SUMIF(AG136:AG147,"&lt;&gt;NOR",G136:G147)</f>
        <v>0</v>
      </c>
      <c r="H135" s="164"/>
      <c r="I135" s="164">
        <f>SUM(I136:I147)</f>
        <v>0</v>
      </c>
      <c r="J135" s="164"/>
      <c r="K135" s="164">
        <f>SUM(K136:K147)</f>
        <v>0</v>
      </c>
      <c r="L135" s="164"/>
      <c r="M135" s="164">
        <f>SUM(M136:M147)</f>
        <v>0</v>
      </c>
      <c r="N135" s="163"/>
      <c r="O135" s="163">
        <f>SUM(O136:O147)</f>
        <v>0</v>
      </c>
      <c r="P135" s="163"/>
      <c r="Q135" s="163">
        <f>SUM(Q136:Q147)</f>
        <v>0</v>
      </c>
      <c r="R135" s="164"/>
      <c r="S135" s="164"/>
      <c r="T135" s="165"/>
      <c r="U135" s="159"/>
      <c r="V135" s="159">
        <f>SUM(V136:V147)</f>
        <v>611.83999999999992</v>
      </c>
      <c r="W135" s="159"/>
      <c r="X135" s="159"/>
      <c r="AG135" t="s">
        <v>206</v>
      </c>
    </row>
    <row r="136" spans="1:60" ht="20.399999999999999" outlineLevel="1" x14ac:dyDescent="0.25">
      <c r="A136" s="167">
        <v>39</v>
      </c>
      <c r="B136" s="168" t="s">
        <v>385</v>
      </c>
      <c r="C136" s="183" t="s">
        <v>386</v>
      </c>
      <c r="D136" s="169" t="s">
        <v>387</v>
      </c>
      <c r="E136" s="170">
        <v>791.51824999999997</v>
      </c>
      <c r="F136" s="171"/>
      <c r="G136" s="172">
        <f>ROUND(E136*F136,2)</f>
        <v>0</v>
      </c>
      <c r="H136" s="171"/>
      <c r="I136" s="172">
        <f>ROUND(E136*H136,2)</f>
        <v>0</v>
      </c>
      <c r="J136" s="171"/>
      <c r="K136" s="172">
        <f>ROUND(E136*J136,2)</f>
        <v>0</v>
      </c>
      <c r="L136" s="172">
        <v>21</v>
      </c>
      <c r="M136" s="172">
        <f>G136*(1+L136/100)</f>
        <v>0</v>
      </c>
      <c r="N136" s="170">
        <v>0</v>
      </c>
      <c r="O136" s="170">
        <f>ROUND(E136*N136,2)</f>
        <v>0</v>
      </c>
      <c r="P136" s="170">
        <v>0</v>
      </c>
      <c r="Q136" s="170">
        <f>ROUND(E136*P136,2)</f>
        <v>0</v>
      </c>
      <c r="R136" s="172" t="s">
        <v>388</v>
      </c>
      <c r="S136" s="172" t="s">
        <v>210</v>
      </c>
      <c r="T136" s="173" t="s">
        <v>210</v>
      </c>
      <c r="U136" s="158">
        <v>0.27700000000000002</v>
      </c>
      <c r="V136" s="158">
        <f>ROUND(E136*U136,2)</f>
        <v>219.25</v>
      </c>
      <c r="W136" s="158"/>
      <c r="X136" s="158" t="s">
        <v>235</v>
      </c>
      <c r="Y136" s="148"/>
      <c r="Z136" s="148"/>
      <c r="AA136" s="148"/>
      <c r="AB136" s="148"/>
      <c r="AC136" s="148"/>
      <c r="AD136" s="148"/>
      <c r="AE136" s="148"/>
      <c r="AF136" s="148"/>
      <c r="AG136" s="148" t="s">
        <v>236</v>
      </c>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outlineLevel="1" x14ac:dyDescent="0.25">
      <c r="A137" s="155"/>
      <c r="B137" s="156"/>
      <c r="C137" s="255" t="s">
        <v>389</v>
      </c>
      <c r="D137" s="256"/>
      <c r="E137" s="256"/>
      <c r="F137" s="256"/>
      <c r="G137" s="256"/>
      <c r="H137" s="158"/>
      <c r="I137" s="158"/>
      <c r="J137" s="158"/>
      <c r="K137" s="158"/>
      <c r="L137" s="158"/>
      <c r="M137" s="158"/>
      <c r="N137" s="157"/>
      <c r="O137" s="157"/>
      <c r="P137" s="157"/>
      <c r="Q137" s="157"/>
      <c r="R137" s="158"/>
      <c r="S137" s="158"/>
      <c r="T137" s="158"/>
      <c r="U137" s="158"/>
      <c r="V137" s="158"/>
      <c r="W137" s="158"/>
      <c r="X137" s="158"/>
      <c r="Y137" s="148"/>
      <c r="Z137" s="148"/>
      <c r="AA137" s="148"/>
      <c r="AB137" s="148"/>
      <c r="AC137" s="148"/>
      <c r="AD137" s="148"/>
      <c r="AE137" s="148"/>
      <c r="AF137" s="148"/>
      <c r="AG137" s="148" t="s">
        <v>238</v>
      </c>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1" x14ac:dyDescent="0.25">
      <c r="A138" s="167">
        <v>40</v>
      </c>
      <c r="B138" s="168" t="s">
        <v>390</v>
      </c>
      <c r="C138" s="183" t="s">
        <v>391</v>
      </c>
      <c r="D138" s="169" t="s">
        <v>387</v>
      </c>
      <c r="E138" s="170">
        <v>17413.4015</v>
      </c>
      <c r="F138" s="171"/>
      <c r="G138" s="172">
        <f>ROUND(E138*F138,2)</f>
        <v>0</v>
      </c>
      <c r="H138" s="171"/>
      <c r="I138" s="172">
        <f>ROUND(E138*H138,2)</f>
        <v>0</v>
      </c>
      <c r="J138" s="171"/>
      <c r="K138" s="172">
        <f>ROUND(E138*J138,2)</f>
        <v>0</v>
      </c>
      <c r="L138" s="172">
        <v>21</v>
      </c>
      <c r="M138" s="172">
        <f>G138*(1+L138/100)</f>
        <v>0</v>
      </c>
      <c r="N138" s="170">
        <v>0</v>
      </c>
      <c r="O138" s="170">
        <f>ROUND(E138*N138,2)</f>
        <v>0</v>
      </c>
      <c r="P138" s="170">
        <v>0</v>
      </c>
      <c r="Q138" s="170">
        <f>ROUND(E138*P138,2)</f>
        <v>0</v>
      </c>
      <c r="R138" s="172" t="s">
        <v>348</v>
      </c>
      <c r="S138" s="172" t="s">
        <v>210</v>
      </c>
      <c r="T138" s="173" t="s">
        <v>210</v>
      </c>
      <c r="U138" s="158">
        <v>0</v>
      </c>
      <c r="V138" s="158">
        <f>ROUND(E138*U138,2)</f>
        <v>0</v>
      </c>
      <c r="W138" s="158"/>
      <c r="X138" s="158" t="s">
        <v>235</v>
      </c>
      <c r="Y138" s="148"/>
      <c r="Z138" s="148"/>
      <c r="AA138" s="148"/>
      <c r="AB138" s="148"/>
      <c r="AC138" s="148"/>
      <c r="AD138" s="148"/>
      <c r="AE138" s="148"/>
      <c r="AF138" s="148"/>
      <c r="AG138" s="148" t="s">
        <v>236</v>
      </c>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outlineLevel="1" x14ac:dyDescent="0.25">
      <c r="A139" s="155"/>
      <c r="B139" s="156"/>
      <c r="C139" s="190" t="s">
        <v>392</v>
      </c>
      <c r="D139" s="187"/>
      <c r="E139" s="188">
        <v>17413.4015</v>
      </c>
      <c r="F139" s="158"/>
      <c r="G139" s="158"/>
      <c r="H139" s="158"/>
      <c r="I139" s="158"/>
      <c r="J139" s="158"/>
      <c r="K139" s="158"/>
      <c r="L139" s="158"/>
      <c r="M139" s="158"/>
      <c r="N139" s="157"/>
      <c r="O139" s="157"/>
      <c r="P139" s="157"/>
      <c r="Q139" s="157"/>
      <c r="R139" s="158"/>
      <c r="S139" s="158"/>
      <c r="T139" s="158"/>
      <c r="U139" s="158"/>
      <c r="V139" s="158"/>
      <c r="W139" s="158"/>
      <c r="X139" s="158"/>
      <c r="Y139" s="148"/>
      <c r="Z139" s="148"/>
      <c r="AA139" s="148"/>
      <c r="AB139" s="148"/>
      <c r="AC139" s="148"/>
      <c r="AD139" s="148"/>
      <c r="AE139" s="148"/>
      <c r="AF139" s="148"/>
      <c r="AG139" s="148" t="s">
        <v>239</v>
      </c>
      <c r="AH139" s="148">
        <v>0</v>
      </c>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ht="20.399999999999999" outlineLevel="1" x14ac:dyDescent="0.25">
      <c r="A140" s="167">
        <v>41</v>
      </c>
      <c r="B140" s="168" t="s">
        <v>393</v>
      </c>
      <c r="C140" s="183" t="s">
        <v>394</v>
      </c>
      <c r="D140" s="169" t="s">
        <v>387</v>
      </c>
      <c r="E140" s="170">
        <v>791.51824999999997</v>
      </c>
      <c r="F140" s="171"/>
      <c r="G140" s="172">
        <f>ROUND(E140*F140,2)</f>
        <v>0</v>
      </c>
      <c r="H140" s="171"/>
      <c r="I140" s="172">
        <f>ROUND(E140*H140,2)</f>
        <v>0</v>
      </c>
      <c r="J140" s="171"/>
      <c r="K140" s="172">
        <f>ROUND(E140*J140,2)</f>
        <v>0</v>
      </c>
      <c r="L140" s="172">
        <v>21</v>
      </c>
      <c r="M140" s="172">
        <f>G140*(1+L140/100)</f>
        <v>0</v>
      </c>
      <c r="N140" s="170">
        <v>0</v>
      </c>
      <c r="O140" s="170">
        <f>ROUND(E140*N140,2)</f>
        <v>0</v>
      </c>
      <c r="P140" s="170">
        <v>0</v>
      </c>
      <c r="Q140" s="170">
        <f>ROUND(E140*P140,2)</f>
        <v>0</v>
      </c>
      <c r="R140" s="172" t="s">
        <v>348</v>
      </c>
      <c r="S140" s="172" t="s">
        <v>210</v>
      </c>
      <c r="T140" s="173" t="s">
        <v>210</v>
      </c>
      <c r="U140" s="158">
        <v>0</v>
      </c>
      <c r="V140" s="158">
        <f>ROUND(E140*U140,2)</f>
        <v>0</v>
      </c>
      <c r="W140" s="158"/>
      <c r="X140" s="158" t="s">
        <v>235</v>
      </c>
      <c r="Y140" s="148"/>
      <c r="Z140" s="148"/>
      <c r="AA140" s="148"/>
      <c r="AB140" s="148"/>
      <c r="AC140" s="148"/>
      <c r="AD140" s="148"/>
      <c r="AE140" s="148"/>
      <c r="AF140" s="148"/>
      <c r="AG140" s="148" t="s">
        <v>236</v>
      </c>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outlineLevel="1" x14ac:dyDescent="0.25">
      <c r="A141" s="155"/>
      <c r="B141" s="156"/>
      <c r="C141" s="190" t="s">
        <v>395</v>
      </c>
      <c r="D141" s="187"/>
      <c r="E141" s="188">
        <v>791.51824999999997</v>
      </c>
      <c r="F141" s="158"/>
      <c r="G141" s="158"/>
      <c r="H141" s="158"/>
      <c r="I141" s="158"/>
      <c r="J141" s="158"/>
      <c r="K141" s="158"/>
      <c r="L141" s="158"/>
      <c r="M141" s="158"/>
      <c r="N141" s="157"/>
      <c r="O141" s="157"/>
      <c r="P141" s="157"/>
      <c r="Q141" s="157"/>
      <c r="R141" s="158"/>
      <c r="S141" s="158"/>
      <c r="T141" s="158"/>
      <c r="U141" s="158"/>
      <c r="V141" s="158"/>
      <c r="W141" s="158"/>
      <c r="X141" s="158"/>
      <c r="Y141" s="148"/>
      <c r="Z141" s="148"/>
      <c r="AA141" s="148"/>
      <c r="AB141" s="148"/>
      <c r="AC141" s="148"/>
      <c r="AD141" s="148"/>
      <c r="AE141" s="148"/>
      <c r="AF141" s="148"/>
      <c r="AG141" s="148" t="s">
        <v>239</v>
      </c>
      <c r="AH141" s="148">
        <v>0</v>
      </c>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1" x14ac:dyDescent="0.25">
      <c r="A142" s="167">
        <v>42</v>
      </c>
      <c r="B142" s="168" t="s">
        <v>396</v>
      </c>
      <c r="C142" s="183" t="s">
        <v>397</v>
      </c>
      <c r="D142" s="169" t="s">
        <v>387</v>
      </c>
      <c r="E142" s="170">
        <v>791.51824999999997</v>
      </c>
      <c r="F142" s="171"/>
      <c r="G142" s="172">
        <f>ROUND(E142*F142,2)</f>
        <v>0</v>
      </c>
      <c r="H142" s="171"/>
      <c r="I142" s="172">
        <f>ROUND(E142*H142,2)</f>
        <v>0</v>
      </c>
      <c r="J142" s="171"/>
      <c r="K142" s="172">
        <f>ROUND(E142*J142,2)</f>
        <v>0</v>
      </c>
      <c r="L142" s="172">
        <v>21</v>
      </c>
      <c r="M142" s="172">
        <f>G142*(1+L142/100)</f>
        <v>0</v>
      </c>
      <c r="N142" s="170">
        <v>0</v>
      </c>
      <c r="O142" s="170">
        <f>ROUND(E142*N142,2)</f>
        <v>0</v>
      </c>
      <c r="P142" s="170">
        <v>0</v>
      </c>
      <c r="Q142" s="170">
        <f>ROUND(E142*P142,2)</f>
        <v>0</v>
      </c>
      <c r="R142" s="172" t="s">
        <v>398</v>
      </c>
      <c r="S142" s="172" t="s">
        <v>210</v>
      </c>
      <c r="T142" s="173" t="s">
        <v>210</v>
      </c>
      <c r="U142" s="158">
        <v>6.0000000000000001E-3</v>
      </c>
      <c r="V142" s="158">
        <f>ROUND(E142*U142,2)</f>
        <v>4.75</v>
      </c>
      <c r="W142" s="158"/>
      <c r="X142" s="158" t="s">
        <v>235</v>
      </c>
      <c r="Y142" s="148"/>
      <c r="Z142" s="148"/>
      <c r="AA142" s="148"/>
      <c r="AB142" s="148"/>
      <c r="AC142" s="148"/>
      <c r="AD142" s="148"/>
      <c r="AE142" s="148"/>
      <c r="AF142" s="148"/>
      <c r="AG142" s="148" t="s">
        <v>236</v>
      </c>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outlineLevel="1" x14ac:dyDescent="0.25">
      <c r="A143" s="155"/>
      <c r="B143" s="156"/>
      <c r="C143" s="255" t="s">
        <v>399</v>
      </c>
      <c r="D143" s="256"/>
      <c r="E143" s="256"/>
      <c r="F143" s="256"/>
      <c r="G143" s="256"/>
      <c r="H143" s="158"/>
      <c r="I143" s="158"/>
      <c r="J143" s="158"/>
      <c r="K143" s="158"/>
      <c r="L143" s="158"/>
      <c r="M143" s="158"/>
      <c r="N143" s="157"/>
      <c r="O143" s="157"/>
      <c r="P143" s="157"/>
      <c r="Q143" s="157"/>
      <c r="R143" s="158"/>
      <c r="S143" s="158"/>
      <c r="T143" s="158"/>
      <c r="U143" s="158"/>
      <c r="V143" s="158"/>
      <c r="W143" s="158"/>
      <c r="X143" s="158"/>
      <c r="Y143" s="148"/>
      <c r="Z143" s="148"/>
      <c r="AA143" s="148"/>
      <c r="AB143" s="148"/>
      <c r="AC143" s="148"/>
      <c r="AD143" s="148"/>
      <c r="AE143" s="148"/>
      <c r="AF143" s="148"/>
      <c r="AG143" s="148" t="s">
        <v>238</v>
      </c>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1" x14ac:dyDescent="0.25">
      <c r="A144" s="167">
        <v>43</v>
      </c>
      <c r="B144" s="168" t="s">
        <v>400</v>
      </c>
      <c r="C144" s="183" t="s">
        <v>401</v>
      </c>
      <c r="D144" s="169" t="s">
        <v>387</v>
      </c>
      <c r="E144" s="170">
        <v>791.51824999999997</v>
      </c>
      <c r="F144" s="171"/>
      <c r="G144" s="172">
        <f>ROUND(E144*F144,2)</f>
        <v>0</v>
      </c>
      <c r="H144" s="171"/>
      <c r="I144" s="172">
        <f>ROUND(E144*H144,2)</f>
        <v>0</v>
      </c>
      <c r="J144" s="171"/>
      <c r="K144" s="172">
        <f>ROUND(E144*J144,2)</f>
        <v>0</v>
      </c>
      <c r="L144" s="172">
        <v>21</v>
      </c>
      <c r="M144" s="172">
        <f>G144*(1+L144/100)</f>
        <v>0</v>
      </c>
      <c r="N144" s="170">
        <v>0</v>
      </c>
      <c r="O144" s="170">
        <f>ROUND(E144*N144,2)</f>
        <v>0</v>
      </c>
      <c r="P144" s="170">
        <v>0</v>
      </c>
      <c r="Q144" s="170">
        <f>ROUND(E144*P144,2)</f>
        <v>0</v>
      </c>
      <c r="R144" s="172" t="s">
        <v>348</v>
      </c>
      <c r="S144" s="172" t="s">
        <v>210</v>
      </c>
      <c r="T144" s="173" t="s">
        <v>210</v>
      </c>
      <c r="U144" s="158">
        <v>0.49</v>
      </c>
      <c r="V144" s="158">
        <f>ROUND(E144*U144,2)</f>
        <v>387.84</v>
      </c>
      <c r="W144" s="158"/>
      <c r="X144" s="158" t="s">
        <v>402</v>
      </c>
      <c r="Y144" s="148"/>
      <c r="Z144" s="148"/>
      <c r="AA144" s="148"/>
      <c r="AB144" s="148"/>
      <c r="AC144" s="148"/>
      <c r="AD144" s="148"/>
      <c r="AE144" s="148"/>
      <c r="AF144" s="148"/>
      <c r="AG144" s="148" t="s">
        <v>403</v>
      </c>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outlineLevel="1" x14ac:dyDescent="0.25">
      <c r="A145" s="155"/>
      <c r="B145" s="156"/>
      <c r="C145" s="190" t="s">
        <v>404</v>
      </c>
      <c r="D145" s="187"/>
      <c r="E145" s="188"/>
      <c r="F145" s="158"/>
      <c r="G145" s="158"/>
      <c r="H145" s="158"/>
      <c r="I145" s="158"/>
      <c r="J145" s="158"/>
      <c r="K145" s="158"/>
      <c r="L145" s="158"/>
      <c r="M145" s="158"/>
      <c r="N145" s="157"/>
      <c r="O145" s="157"/>
      <c r="P145" s="157"/>
      <c r="Q145" s="157"/>
      <c r="R145" s="158"/>
      <c r="S145" s="158"/>
      <c r="T145" s="158"/>
      <c r="U145" s="158"/>
      <c r="V145" s="158"/>
      <c r="W145" s="158"/>
      <c r="X145" s="158"/>
      <c r="Y145" s="148"/>
      <c r="Z145" s="148"/>
      <c r="AA145" s="148"/>
      <c r="AB145" s="148"/>
      <c r="AC145" s="148"/>
      <c r="AD145" s="148"/>
      <c r="AE145" s="148"/>
      <c r="AF145" s="148"/>
      <c r="AG145" s="148" t="s">
        <v>239</v>
      </c>
      <c r="AH145" s="148">
        <v>0</v>
      </c>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row>
    <row r="146" spans="1:60" outlineLevel="1" x14ac:dyDescent="0.25">
      <c r="A146" s="155"/>
      <c r="B146" s="156"/>
      <c r="C146" s="190" t="s">
        <v>405</v>
      </c>
      <c r="D146" s="187"/>
      <c r="E146" s="188"/>
      <c r="F146" s="158"/>
      <c r="G146" s="158"/>
      <c r="H146" s="158"/>
      <c r="I146" s="158"/>
      <c r="J146" s="158"/>
      <c r="K146" s="158"/>
      <c r="L146" s="158"/>
      <c r="M146" s="158"/>
      <c r="N146" s="157"/>
      <c r="O146" s="157"/>
      <c r="P146" s="157"/>
      <c r="Q146" s="157"/>
      <c r="R146" s="158"/>
      <c r="S146" s="158"/>
      <c r="T146" s="158"/>
      <c r="U146" s="158"/>
      <c r="V146" s="158"/>
      <c r="W146" s="158"/>
      <c r="X146" s="158"/>
      <c r="Y146" s="148"/>
      <c r="Z146" s="148"/>
      <c r="AA146" s="148"/>
      <c r="AB146" s="148"/>
      <c r="AC146" s="148"/>
      <c r="AD146" s="148"/>
      <c r="AE146" s="148"/>
      <c r="AF146" s="148"/>
      <c r="AG146" s="148" t="s">
        <v>239</v>
      </c>
      <c r="AH146" s="148">
        <v>0</v>
      </c>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1" x14ac:dyDescent="0.25">
      <c r="A147" s="155"/>
      <c r="B147" s="156"/>
      <c r="C147" s="190" t="s">
        <v>406</v>
      </c>
      <c r="D147" s="187"/>
      <c r="E147" s="188">
        <v>791.51824999999997</v>
      </c>
      <c r="F147" s="158"/>
      <c r="G147" s="158"/>
      <c r="H147" s="158"/>
      <c r="I147" s="158"/>
      <c r="J147" s="158"/>
      <c r="K147" s="158"/>
      <c r="L147" s="158"/>
      <c r="M147" s="158"/>
      <c r="N147" s="157"/>
      <c r="O147" s="157"/>
      <c r="P147" s="157"/>
      <c r="Q147" s="157"/>
      <c r="R147" s="158"/>
      <c r="S147" s="158"/>
      <c r="T147" s="158"/>
      <c r="U147" s="158"/>
      <c r="V147" s="158"/>
      <c r="W147" s="158"/>
      <c r="X147" s="158"/>
      <c r="Y147" s="148"/>
      <c r="Z147" s="148"/>
      <c r="AA147" s="148"/>
      <c r="AB147" s="148"/>
      <c r="AC147" s="148"/>
      <c r="AD147" s="148"/>
      <c r="AE147" s="148"/>
      <c r="AF147" s="148"/>
      <c r="AG147" s="148" t="s">
        <v>239</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x14ac:dyDescent="0.25">
      <c r="A148" s="3"/>
      <c r="B148" s="4"/>
      <c r="C148" s="184"/>
      <c r="D148" s="6"/>
      <c r="E148" s="3"/>
      <c r="F148" s="3"/>
      <c r="G148" s="3"/>
      <c r="H148" s="3"/>
      <c r="I148" s="3"/>
      <c r="J148" s="3"/>
      <c r="K148" s="3"/>
      <c r="L148" s="3"/>
      <c r="M148" s="3"/>
      <c r="N148" s="3"/>
      <c r="O148" s="3"/>
      <c r="P148" s="3"/>
      <c r="Q148" s="3"/>
      <c r="R148" s="3"/>
      <c r="S148" s="3"/>
      <c r="T148" s="3"/>
      <c r="U148" s="3"/>
      <c r="V148" s="3"/>
      <c r="W148" s="3"/>
      <c r="X148" s="3"/>
      <c r="AE148">
        <v>15</v>
      </c>
      <c r="AF148">
        <v>21</v>
      </c>
      <c r="AG148" t="s">
        <v>192</v>
      </c>
    </row>
    <row r="149" spans="1:60" x14ac:dyDescent="0.25">
      <c r="A149" s="151"/>
      <c r="B149" s="152" t="s">
        <v>29</v>
      </c>
      <c r="C149" s="185"/>
      <c r="D149" s="153"/>
      <c r="E149" s="154"/>
      <c r="F149" s="154"/>
      <c r="G149" s="166">
        <f>G8+G95+G101+G105+G122+G127+G135</f>
        <v>0</v>
      </c>
      <c r="H149" s="3"/>
      <c r="I149" s="3"/>
      <c r="J149" s="3"/>
      <c r="K149" s="3"/>
      <c r="L149" s="3"/>
      <c r="M149" s="3"/>
      <c r="N149" s="3"/>
      <c r="O149" s="3"/>
      <c r="P149" s="3"/>
      <c r="Q149" s="3"/>
      <c r="R149" s="3"/>
      <c r="S149" s="3"/>
      <c r="T149" s="3"/>
      <c r="U149" s="3"/>
      <c r="V149" s="3"/>
      <c r="W149" s="3"/>
      <c r="X149" s="3"/>
      <c r="AE149">
        <f>SUMIF(L7:L147,AE148,G7:G147)</f>
        <v>0</v>
      </c>
      <c r="AF149">
        <f>SUMIF(L7:L147,AF148,G7:G147)</f>
        <v>0</v>
      </c>
      <c r="AG149" t="s">
        <v>230</v>
      </c>
    </row>
    <row r="150" spans="1:60" x14ac:dyDescent="0.25">
      <c r="C150" s="186"/>
      <c r="D150" s="10"/>
      <c r="AG150" t="s">
        <v>231</v>
      </c>
    </row>
    <row r="151" spans="1:60" x14ac:dyDescent="0.25">
      <c r="D151" s="10"/>
    </row>
    <row r="152" spans="1:60" x14ac:dyDescent="0.25">
      <c r="D152" s="10"/>
    </row>
    <row r="153" spans="1:60" x14ac:dyDescent="0.25">
      <c r="D153" s="10"/>
    </row>
    <row r="154" spans="1:60" x14ac:dyDescent="0.25">
      <c r="D154" s="10"/>
    </row>
    <row r="155" spans="1:60" x14ac:dyDescent="0.25">
      <c r="D155" s="10"/>
    </row>
    <row r="156" spans="1:60" x14ac:dyDescent="0.25">
      <c r="D156" s="10"/>
    </row>
    <row r="157" spans="1:60" x14ac:dyDescent="0.25">
      <c r="D157" s="10"/>
    </row>
    <row r="158" spans="1:60" x14ac:dyDescent="0.25">
      <c r="D158" s="10"/>
    </row>
    <row r="159" spans="1:60" x14ac:dyDescent="0.25">
      <c r="D159" s="10"/>
    </row>
    <row r="160" spans="1:60"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TXdX7uKBRdniMq+SezNjpnLYkB1D8/6pB+6e8/uP7ouGSHRZRjY2Qo+EIgeShLXrz95gpo1Dzk3lQ5jhvOH4eg==" saltValue="75p+fk9EBRuuIL/DnfUCLg==" spinCount="100000" sheet="1"/>
  <mergeCells count="32">
    <mergeCell ref="C46:G46"/>
    <mergeCell ref="A1:G1"/>
    <mergeCell ref="C2:G2"/>
    <mergeCell ref="C3:G3"/>
    <mergeCell ref="C4:G4"/>
    <mergeCell ref="C10:G10"/>
    <mergeCell ref="C13:G13"/>
    <mergeCell ref="C19:G19"/>
    <mergeCell ref="C24:G24"/>
    <mergeCell ref="C27:G27"/>
    <mergeCell ref="C30:G30"/>
    <mergeCell ref="C43:G43"/>
    <mergeCell ref="C97:G97"/>
    <mergeCell ref="C49:G49"/>
    <mergeCell ref="C54:G54"/>
    <mergeCell ref="C57:G57"/>
    <mergeCell ref="C65:G65"/>
    <mergeCell ref="C68:G68"/>
    <mergeCell ref="C71:G71"/>
    <mergeCell ref="C75:G75"/>
    <mergeCell ref="C78:G78"/>
    <mergeCell ref="C81:G81"/>
    <mergeCell ref="C84:G84"/>
    <mergeCell ref="C87:G87"/>
    <mergeCell ref="C137:G137"/>
    <mergeCell ref="C143:G143"/>
    <mergeCell ref="C103:G103"/>
    <mergeCell ref="C107:G107"/>
    <mergeCell ref="C110:G110"/>
    <mergeCell ref="C113:G113"/>
    <mergeCell ref="C116:G116"/>
    <mergeCell ref="C119:G11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6786-6C54-4CD8-B449-3B9F43ABEB98}">
  <sheetPr>
    <outlinePr summaryBelow="0"/>
  </sheetPr>
  <dimension ref="A1:BH5000"/>
  <sheetViews>
    <sheetView workbookViewId="0">
      <pane ySplit="7" topLeftCell="A104" activePane="bottomLeft" state="frozen"/>
      <selection pane="bottomLeft" activeCell="C102" sqref="C102"/>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64</v>
      </c>
      <c r="C3" s="249" t="s">
        <v>65</v>
      </c>
      <c r="D3" s="250"/>
      <c r="E3" s="250"/>
      <c r="F3" s="250"/>
      <c r="G3" s="251"/>
      <c r="AC3" s="122" t="s">
        <v>180</v>
      </c>
      <c r="AG3" t="s">
        <v>182</v>
      </c>
    </row>
    <row r="4" spans="1:60" ht="24.9" customHeight="1" x14ac:dyDescent="0.25">
      <c r="A4" s="141" t="s">
        <v>9</v>
      </c>
      <c r="B4" s="142" t="s">
        <v>64</v>
      </c>
      <c r="C4" s="252" t="s">
        <v>65</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143</v>
      </c>
      <c r="C8" s="181" t="s">
        <v>144</v>
      </c>
      <c r="D8" s="162"/>
      <c r="E8" s="163"/>
      <c r="F8" s="164"/>
      <c r="G8" s="164">
        <f>SUMIF(AG9:AG43,"&lt;&gt;NOR",G9:G43)</f>
        <v>0</v>
      </c>
      <c r="H8" s="164"/>
      <c r="I8" s="164">
        <f>SUM(I9:I43)</f>
        <v>0</v>
      </c>
      <c r="J8" s="164"/>
      <c r="K8" s="164">
        <f>SUM(K9:K43)</f>
        <v>0</v>
      </c>
      <c r="L8" s="164"/>
      <c r="M8" s="164">
        <f>SUM(M9:M43)</f>
        <v>0</v>
      </c>
      <c r="N8" s="163"/>
      <c r="O8" s="163">
        <f>SUM(O9:O43)</f>
        <v>0</v>
      </c>
      <c r="P8" s="163"/>
      <c r="Q8" s="163">
        <f>SUM(Q9:Q43)</f>
        <v>0</v>
      </c>
      <c r="R8" s="164"/>
      <c r="S8" s="164"/>
      <c r="T8" s="165"/>
      <c r="U8" s="159"/>
      <c r="V8" s="159">
        <f>SUM(V9:V43)</f>
        <v>1200.45</v>
      </c>
      <c r="W8" s="159"/>
      <c r="X8" s="159"/>
      <c r="AG8" t="s">
        <v>206</v>
      </c>
    </row>
    <row r="9" spans="1:60" outlineLevel="1" x14ac:dyDescent="0.25">
      <c r="A9" s="167">
        <v>1</v>
      </c>
      <c r="B9" s="168" t="s">
        <v>407</v>
      </c>
      <c r="C9" s="183" t="s">
        <v>408</v>
      </c>
      <c r="D9" s="169" t="s">
        <v>286</v>
      </c>
      <c r="E9" s="170">
        <v>0.28799999999999998</v>
      </c>
      <c r="F9" s="171"/>
      <c r="G9" s="172">
        <f>ROUND(E9*F9,2)</f>
        <v>0</v>
      </c>
      <c r="H9" s="171"/>
      <c r="I9" s="172">
        <f>ROUND(E9*H9,2)</f>
        <v>0</v>
      </c>
      <c r="J9" s="171"/>
      <c r="K9" s="172">
        <f>ROUND(E9*J9,2)</f>
        <v>0</v>
      </c>
      <c r="L9" s="172">
        <v>21</v>
      </c>
      <c r="M9" s="172">
        <f>G9*(1+L9/100)</f>
        <v>0</v>
      </c>
      <c r="N9" s="170">
        <v>0</v>
      </c>
      <c r="O9" s="170">
        <f>ROUND(E9*N9,2)</f>
        <v>0</v>
      </c>
      <c r="P9" s="170">
        <v>0</v>
      </c>
      <c r="Q9" s="170">
        <f>ROUND(E9*P9,2)</f>
        <v>0</v>
      </c>
      <c r="R9" s="172" t="s">
        <v>234</v>
      </c>
      <c r="S9" s="172" t="s">
        <v>210</v>
      </c>
      <c r="T9" s="173" t="s">
        <v>210</v>
      </c>
      <c r="U9" s="158">
        <v>3.5329999999999999</v>
      </c>
      <c r="V9" s="158">
        <f>ROUND(E9*U9,2)</f>
        <v>1.02</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55"/>
      <c r="B10" s="156"/>
      <c r="C10" s="255" t="s">
        <v>409</v>
      </c>
      <c r="D10" s="256"/>
      <c r="E10" s="256"/>
      <c r="F10" s="256"/>
      <c r="G10" s="256"/>
      <c r="H10" s="158"/>
      <c r="I10" s="158"/>
      <c r="J10" s="158"/>
      <c r="K10" s="158"/>
      <c r="L10" s="158"/>
      <c r="M10" s="158"/>
      <c r="N10" s="157"/>
      <c r="O10" s="157"/>
      <c r="P10" s="157"/>
      <c r="Q10" s="157"/>
      <c r="R10" s="158"/>
      <c r="S10" s="158"/>
      <c r="T10" s="158"/>
      <c r="U10" s="158"/>
      <c r="V10" s="158"/>
      <c r="W10" s="158"/>
      <c r="X10" s="158"/>
      <c r="Y10" s="148"/>
      <c r="Z10" s="148"/>
      <c r="AA10" s="148"/>
      <c r="AB10" s="148"/>
      <c r="AC10" s="148"/>
      <c r="AD10" s="148"/>
      <c r="AE10" s="148"/>
      <c r="AF10" s="148"/>
      <c r="AG10" s="148" t="s">
        <v>238</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55"/>
      <c r="B11" s="156"/>
      <c r="C11" s="190" t="s">
        <v>410</v>
      </c>
      <c r="D11" s="187"/>
      <c r="E11" s="188">
        <v>0.28799999999999998</v>
      </c>
      <c r="F11" s="158"/>
      <c r="G11" s="158"/>
      <c r="H11" s="158"/>
      <c r="I11" s="158"/>
      <c r="J11" s="158"/>
      <c r="K11" s="158"/>
      <c r="L11" s="158"/>
      <c r="M11" s="158"/>
      <c r="N11" s="157"/>
      <c r="O11" s="157"/>
      <c r="P11" s="157"/>
      <c r="Q11" s="157"/>
      <c r="R11" s="158"/>
      <c r="S11" s="158"/>
      <c r="T11" s="158"/>
      <c r="U11" s="158"/>
      <c r="V11" s="158"/>
      <c r="W11" s="158"/>
      <c r="X11" s="158"/>
      <c r="Y11" s="148"/>
      <c r="Z11" s="148"/>
      <c r="AA11" s="148"/>
      <c r="AB11" s="148"/>
      <c r="AC11" s="148"/>
      <c r="AD11" s="148"/>
      <c r="AE11" s="148"/>
      <c r="AF11" s="148"/>
      <c r="AG11" s="148" t="s">
        <v>239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67">
        <v>2</v>
      </c>
      <c r="B12" s="168" t="s">
        <v>307</v>
      </c>
      <c r="C12" s="183" t="s">
        <v>308</v>
      </c>
      <c r="D12" s="169" t="s">
        <v>286</v>
      </c>
      <c r="E12" s="170">
        <v>335.28800000000001</v>
      </c>
      <c r="F12" s="171"/>
      <c r="G12" s="172">
        <f>ROUND(E12*F12,2)</f>
        <v>0</v>
      </c>
      <c r="H12" s="171"/>
      <c r="I12" s="172">
        <f>ROUND(E12*H12,2)</f>
        <v>0</v>
      </c>
      <c r="J12" s="171"/>
      <c r="K12" s="172">
        <f>ROUND(E12*J12,2)</f>
        <v>0</v>
      </c>
      <c r="L12" s="172">
        <v>21</v>
      </c>
      <c r="M12" s="172">
        <f>G12*(1+L12/100)</f>
        <v>0</v>
      </c>
      <c r="N12" s="170">
        <v>0</v>
      </c>
      <c r="O12" s="170">
        <f>ROUND(E12*N12,2)</f>
        <v>0</v>
      </c>
      <c r="P12" s="170">
        <v>0</v>
      </c>
      <c r="Q12" s="170">
        <f>ROUND(E12*P12,2)</f>
        <v>0</v>
      </c>
      <c r="R12" s="172" t="s">
        <v>234</v>
      </c>
      <c r="S12" s="172" t="s">
        <v>210</v>
      </c>
      <c r="T12" s="173" t="s">
        <v>210</v>
      </c>
      <c r="U12" s="158">
        <v>1.0999999999999999E-2</v>
      </c>
      <c r="V12" s="158">
        <f>ROUND(E12*U12,2)</f>
        <v>3.69</v>
      </c>
      <c r="W12" s="158"/>
      <c r="X12" s="158" t="s">
        <v>235</v>
      </c>
      <c r="Y12" s="148"/>
      <c r="Z12" s="148"/>
      <c r="AA12" s="148"/>
      <c r="AB12" s="148"/>
      <c r="AC12" s="148"/>
      <c r="AD12" s="148"/>
      <c r="AE12" s="148"/>
      <c r="AF12" s="148"/>
      <c r="AG12" s="148" t="s">
        <v>236</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55"/>
      <c r="B13" s="156"/>
      <c r="C13" s="255" t="s">
        <v>309</v>
      </c>
      <c r="D13" s="256"/>
      <c r="E13" s="256"/>
      <c r="F13" s="256"/>
      <c r="G13" s="256"/>
      <c r="H13" s="158"/>
      <c r="I13" s="158"/>
      <c r="J13" s="158"/>
      <c r="K13" s="158"/>
      <c r="L13" s="158"/>
      <c r="M13" s="158"/>
      <c r="N13" s="157"/>
      <c r="O13" s="157"/>
      <c r="P13" s="157"/>
      <c r="Q13" s="157"/>
      <c r="R13" s="158"/>
      <c r="S13" s="158"/>
      <c r="T13" s="158"/>
      <c r="U13" s="158"/>
      <c r="V13" s="158"/>
      <c r="W13" s="158"/>
      <c r="X13" s="158"/>
      <c r="Y13" s="148"/>
      <c r="Z13" s="148"/>
      <c r="AA13" s="148"/>
      <c r="AB13" s="148"/>
      <c r="AC13" s="148"/>
      <c r="AD13" s="148"/>
      <c r="AE13" s="148"/>
      <c r="AF13" s="148"/>
      <c r="AG13" s="148" t="s">
        <v>238</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55"/>
      <c r="B14" s="156"/>
      <c r="C14" s="190" t="s">
        <v>411</v>
      </c>
      <c r="D14" s="187"/>
      <c r="E14" s="188">
        <v>268.28800000000001</v>
      </c>
      <c r="F14" s="158"/>
      <c r="G14" s="158"/>
      <c r="H14" s="158"/>
      <c r="I14" s="158"/>
      <c r="J14" s="158"/>
      <c r="K14" s="158"/>
      <c r="L14" s="158"/>
      <c r="M14" s="158"/>
      <c r="N14" s="157"/>
      <c r="O14" s="157"/>
      <c r="P14" s="157"/>
      <c r="Q14" s="157"/>
      <c r="R14" s="158"/>
      <c r="S14" s="158"/>
      <c r="T14" s="158"/>
      <c r="U14" s="158"/>
      <c r="V14" s="158"/>
      <c r="W14" s="158"/>
      <c r="X14" s="158"/>
      <c r="Y14" s="148"/>
      <c r="Z14" s="148"/>
      <c r="AA14" s="148"/>
      <c r="AB14" s="148"/>
      <c r="AC14" s="148"/>
      <c r="AD14" s="148"/>
      <c r="AE14" s="148"/>
      <c r="AF14" s="148"/>
      <c r="AG14" s="148" t="s">
        <v>239</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55"/>
      <c r="B15" s="156"/>
      <c r="C15" s="190" t="s">
        <v>412</v>
      </c>
      <c r="D15" s="187"/>
      <c r="E15" s="188">
        <v>67</v>
      </c>
      <c r="F15" s="158"/>
      <c r="G15" s="158"/>
      <c r="H15" s="158"/>
      <c r="I15" s="158"/>
      <c r="J15" s="158"/>
      <c r="K15" s="158"/>
      <c r="L15" s="158"/>
      <c r="M15" s="158"/>
      <c r="N15" s="157"/>
      <c r="O15" s="157"/>
      <c r="P15" s="157"/>
      <c r="Q15" s="157"/>
      <c r="R15" s="158"/>
      <c r="S15" s="158"/>
      <c r="T15" s="158"/>
      <c r="U15" s="158"/>
      <c r="V15" s="158"/>
      <c r="W15" s="158"/>
      <c r="X15" s="158"/>
      <c r="Y15" s="148"/>
      <c r="Z15" s="148"/>
      <c r="AA15" s="148"/>
      <c r="AB15" s="148"/>
      <c r="AC15" s="148"/>
      <c r="AD15" s="148"/>
      <c r="AE15" s="148"/>
      <c r="AF15" s="148"/>
      <c r="AG15" s="148" t="s">
        <v>239</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ht="20.399999999999999" outlineLevel="1" x14ac:dyDescent="0.25">
      <c r="A16" s="167">
        <v>3</v>
      </c>
      <c r="B16" s="168" t="s">
        <v>413</v>
      </c>
      <c r="C16" s="183" t="s">
        <v>414</v>
      </c>
      <c r="D16" s="169" t="s">
        <v>286</v>
      </c>
      <c r="E16" s="170">
        <v>335</v>
      </c>
      <c r="F16" s="171"/>
      <c r="G16" s="172">
        <f>ROUND(E16*F16,2)</f>
        <v>0</v>
      </c>
      <c r="H16" s="171"/>
      <c r="I16" s="172">
        <f>ROUND(E16*H16,2)</f>
        <v>0</v>
      </c>
      <c r="J16" s="171"/>
      <c r="K16" s="172">
        <f>ROUND(E16*J16,2)</f>
        <v>0</v>
      </c>
      <c r="L16" s="172">
        <v>21</v>
      </c>
      <c r="M16" s="172">
        <f>G16*(1+L16/100)</f>
        <v>0</v>
      </c>
      <c r="N16" s="170">
        <v>0</v>
      </c>
      <c r="O16" s="170">
        <f>ROUND(E16*N16,2)</f>
        <v>0</v>
      </c>
      <c r="P16" s="170">
        <v>0</v>
      </c>
      <c r="Q16" s="170">
        <f>ROUND(E16*P16,2)</f>
        <v>0</v>
      </c>
      <c r="R16" s="172" t="s">
        <v>234</v>
      </c>
      <c r="S16" s="172" t="s">
        <v>210</v>
      </c>
      <c r="T16" s="173" t="s">
        <v>210</v>
      </c>
      <c r="U16" s="158">
        <v>0.65200000000000002</v>
      </c>
      <c r="V16" s="158">
        <f>ROUND(E16*U16,2)</f>
        <v>218.42</v>
      </c>
      <c r="W16" s="158"/>
      <c r="X16" s="158" t="s">
        <v>235</v>
      </c>
      <c r="Y16" s="148"/>
      <c r="Z16" s="148"/>
      <c r="AA16" s="148"/>
      <c r="AB16" s="148"/>
      <c r="AC16" s="148"/>
      <c r="AD16" s="148"/>
      <c r="AE16" s="148"/>
      <c r="AF16" s="148"/>
      <c r="AG16" s="148" t="s">
        <v>236</v>
      </c>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5">
      <c r="A17" s="155"/>
      <c r="B17" s="156"/>
      <c r="C17" s="190" t="s">
        <v>415</v>
      </c>
      <c r="D17" s="187"/>
      <c r="E17" s="188">
        <v>268</v>
      </c>
      <c r="F17" s="158"/>
      <c r="G17" s="158"/>
      <c r="H17" s="158"/>
      <c r="I17" s="158"/>
      <c r="J17" s="158"/>
      <c r="K17" s="158"/>
      <c r="L17" s="158"/>
      <c r="M17" s="158"/>
      <c r="N17" s="157"/>
      <c r="O17" s="157"/>
      <c r="P17" s="157"/>
      <c r="Q17" s="157"/>
      <c r="R17" s="158"/>
      <c r="S17" s="158"/>
      <c r="T17" s="158"/>
      <c r="U17" s="158"/>
      <c r="V17" s="158"/>
      <c r="W17" s="158"/>
      <c r="X17" s="158"/>
      <c r="Y17" s="148"/>
      <c r="Z17" s="148"/>
      <c r="AA17" s="148"/>
      <c r="AB17" s="148"/>
      <c r="AC17" s="148"/>
      <c r="AD17" s="148"/>
      <c r="AE17" s="148"/>
      <c r="AF17" s="148"/>
      <c r="AG17" s="148" t="s">
        <v>239</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5">
      <c r="A18" s="155"/>
      <c r="B18" s="156"/>
      <c r="C18" s="190" t="s">
        <v>412</v>
      </c>
      <c r="D18" s="187"/>
      <c r="E18" s="188">
        <v>67</v>
      </c>
      <c r="F18" s="158"/>
      <c r="G18" s="158"/>
      <c r="H18" s="158"/>
      <c r="I18" s="158"/>
      <c r="J18" s="158"/>
      <c r="K18" s="158"/>
      <c r="L18" s="158"/>
      <c r="M18" s="158"/>
      <c r="N18" s="157"/>
      <c r="O18" s="157"/>
      <c r="P18" s="157"/>
      <c r="Q18" s="157"/>
      <c r="R18" s="158"/>
      <c r="S18" s="158"/>
      <c r="T18" s="158"/>
      <c r="U18" s="158"/>
      <c r="V18" s="158"/>
      <c r="W18" s="158"/>
      <c r="X18" s="158"/>
      <c r="Y18" s="148"/>
      <c r="Z18" s="148"/>
      <c r="AA18" s="148"/>
      <c r="AB18" s="148"/>
      <c r="AC18" s="148"/>
      <c r="AD18" s="148"/>
      <c r="AE18" s="148"/>
      <c r="AF18" s="148"/>
      <c r="AG18" s="148" t="s">
        <v>239</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67">
        <v>4</v>
      </c>
      <c r="B19" s="168" t="s">
        <v>416</v>
      </c>
      <c r="C19" s="183" t="s">
        <v>417</v>
      </c>
      <c r="D19" s="169" t="s">
        <v>286</v>
      </c>
      <c r="E19" s="170">
        <v>268.28800000000001</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t="s">
        <v>234</v>
      </c>
      <c r="S19" s="172" t="s">
        <v>210</v>
      </c>
      <c r="T19" s="173" t="s">
        <v>210</v>
      </c>
      <c r="U19" s="158">
        <v>2.1949999999999998</v>
      </c>
      <c r="V19" s="158">
        <f>ROUND(E19*U19,2)</f>
        <v>588.89</v>
      </c>
      <c r="W19" s="158"/>
      <c r="X19" s="158" t="s">
        <v>235</v>
      </c>
      <c r="Y19" s="148"/>
      <c r="Z19" s="148"/>
      <c r="AA19" s="148"/>
      <c r="AB19" s="148"/>
      <c r="AC19" s="148"/>
      <c r="AD19" s="148"/>
      <c r="AE19" s="148"/>
      <c r="AF19" s="148"/>
      <c r="AG19" s="148" t="s">
        <v>236</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5">
      <c r="A20" s="155"/>
      <c r="B20" s="156"/>
      <c r="C20" s="255" t="s">
        <v>418</v>
      </c>
      <c r="D20" s="256"/>
      <c r="E20" s="256"/>
      <c r="F20" s="256"/>
      <c r="G20" s="256"/>
      <c r="H20" s="158"/>
      <c r="I20" s="158"/>
      <c r="J20" s="158"/>
      <c r="K20" s="158"/>
      <c r="L20" s="158"/>
      <c r="M20" s="158"/>
      <c r="N20" s="157"/>
      <c r="O20" s="157"/>
      <c r="P20" s="157"/>
      <c r="Q20" s="157"/>
      <c r="R20" s="158"/>
      <c r="S20" s="158"/>
      <c r="T20" s="158"/>
      <c r="U20" s="158"/>
      <c r="V20" s="158"/>
      <c r="W20" s="158"/>
      <c r="X20" s="158"/>
      <c r="Y20" s="148"/>
      <c r="Z20" s="148"/>
      <c r="AA20" s="148"/>
      <c r="AB20" s="148"/>
      <c r="AC20" s="148"/>
      <c r="AD20" s="148"/>
      <c r="AE20" s="148"/>
      <c r="AF20" s="148"/>
      <c r="AG20" s="148" t="s">
        <v>238</v>
      </c>
      <c r="AH20" s="148"/>
      <c r="AI20" s="148"/>
      <c r="AJ20" s="148"/>
      <c r="AK20" s="148"/>
      <c r="AL20" s="148"/>
      <c r="AM20" s="148"/>
      <c r="AN20" s="148"/>
      <c r="AO20" s="148"/>
      <c r="AP20" s="148"/>
      <c r="AQ20" s="148"/>
      <c r="AR20" s="148"/>
      <c r="AS20" s="148"/>
      <c r="AT20" s="148"/>
      <c r="AU20" s="148"/>
      <c r="AV20" s="148"/>
      <c r="AW20" s="148"/>
      <c r="AX20" s="148"/>
      <c r="AY20" s="148"/>
      <c r="AZ20" s="148"/>
      <c r="BA20" s="189" t="str">
        <f>C20</f>
        <v>sypaninou z vhodných hornin tř. 1 - 4 nebo materiálem, uloženým ve vzdálenosti do 30 m od vnějšího kraje objektu, pro jakoukoliv míru zhutnění,</v>
      </c>
      <c r="BB20" s="148"/>
      <c r="BC20" s="148"/>
      <c r="BD20" s="148"/>
      <c r="BE20" s="148"/>
      <c r="BF20" s="148"/>
      <c r="BG20" s="148"/>
      <c r="BH20" s="148"/>
    </row>
    <row r="21" spans="1:60" outlineLevel="1" x14ac:dyDescent="0.25">
      <c r="A21" s="155"/>
      <c r="B21" s="156"/>
      <c r="C21" s="190" t="s">
        <v>419</v>
      </c>
      <c r="D21" s="187"/>
      <c r="E21" s="188">
        <v>268</v>
      </c>
      <c r="F21" s="158"/>
      <c r="G21" s="158"/>
      <c r="H21" s="158"/>
      <c r="I21" s="158"/>
      <c r="J21" s="158"/>
      <c r="K21" s="158"/>
      <c r="L21" s="158"/>
      <c r="M21" s="158"/>
      <c r="N21" s="157"/>
      <c r="O21" s="157"/>
      <c r="P21" s="157"/>
      <c r="Q21" s="157"/>
      <c r="R21" s="158"/>
      <c r="S21" s="158"/>
      <c r="T21" s="158"/>
      <c r="U21" s="158"/>
      <c r="V21" s="158"/>
      <c r="W21" s="158"/>
      <c r="X21" s="158"/>
      <c r="Y21" s="148"/>
      <c r="Z21" s="148"/>
      <c r="AA21" s="148"/>
      <c r="AB21" s="148"/>
      <c r="AC21" s="148"/>
      <c r="AD21" s="148"/>
      <c r="AE21" s="148"/>
      <c r="AF21" s="148"/>
      <c r="AG21" s="148" t="s">
        <v>239</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55"/>
      <c r="B22" s="156"/>
      <c r="C22" s="190" t="s">
        <v>420</v>
      </c>
      <c r="D22" s="187"/>
      <c r="E22" s="188">
        <v>0.28799999999999998</v>
      </c>
      <c r="F22" s="158"/>
      <c r="G22" s="158"/>
      <c r="H22" s="158"/>
      <c r="I22" s="158"/>
      <c r="J22" s="158"/>
      <c r="K22" s="158"/>
      <c r="L22" s="158"/>
      <c r="M22" s="158"/>
      <c r="N22" s="157"/>
      <c r="O22" s="157"/>
      <c r="P22" s="157"/>
      <c r="Q22" s="157"/>
      <c r="R22" s="158"/>
      <c r="S22" s="158"/>
      <c r="T22" s="158"/>
      <c r="U22" s="158"/>
      <c r="V22" s="158"/>
      <c r="W22" s="158"/>
      <c r="X22" s="158"/>
      <c r="Y22" s="148"/>
      <c r="Z22" s="148"/>
      <c r="AA22" s="148"/>
      <c r="AB22" s="148"/>
      <c r="AC22" s="148"/>
      <c r="AD22" s="148"/>
      <c r="AE22" s="148"/>
      <c r="AF22" s="148"/>
      <c r="AG22" s="148" t="s">
        <v>239</v>
      </c>
      <c r="AH22" s="148">
        <v>0</v>
      </c>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1" x14ac:dyDescent="0.25">
      <c r="A23" s="167">
        <v>5</v>
      </c>
      <c r="B23" s="168" t="s">
        <v>421</v>
      </c>
      <c r="C23" s="183" t="s">
        <v>422</v>
      </c>
      <c r="D23" s="169" t="s">
        <v>286</v>
      </c>
      <c r="E23" s="170">
        <v>268.28800000000001</v>
      </c>
      <c r="F23" s="171"/>
      <c r="G23" s="172">
        <f>ROUND(E23*F23,2)</f>
        <v>0</v>
      </c>
      <c r="H23" s="171"/>
      <c r="I23" s="172">
        <f>ROUND(E23*H23,2)</f>
        <v>0</v>
      </c>
      <c r="J23" s="171"/>
      <c r="K23" s="172">
        <f>ROUND(E23*J23,2)</f>
        <v>0</v>
      </c>
      <c r="L23" s="172">
        <v>21</v>
      </c>
      <c r="M23" s="172">
        <f>G23*(1+L23/100)</f>
        <v>0</v>
      </c>
      <c r="N23" s="170">
        <v>0</v>
      </c>
      <c r="O23" s="170">
        <f>ROUND(E23*N23,2)</f>
        <v>0</v>
      </c>
      <c r="P23" s="170">
        <v>0</v>
      </c>
      <c r="Q23" s="170">
        <f>ROUND(E23*P23,2)</f>
        <v>0</v>
      </c>
      <c r="R23" s="172" t="s">
        <v>234</v>
      </c>
      <c r="S23" s="172" t="s">
        <v>210</v>
      </c>
      <c r="T23" s="173" t="s">
        <v>210</v>
      </c>
      <c r="U23" s="158">
        <v>0.997</v>
      </c>
      <c r="V23" s="158">
        <f>ROUND(E23*U23,2)</f>
        <v>267.48</v>
      </c>
      <c r="W23" s="158"/>
      <c r="X23" s="158" t="s">
        <v>235</v>
      </c>
      <c r="Y23" s="148"/>
      <c r="Z23" s="148"/>
      <c r="AA23" s="148"/>
      <c r="AB23" s="148"/>
      <c r="AC23" s="148"/>
      <c r="AD23" s="148"/>
      <c r="AE23" s="148"/>
      <c r="AF23" s="148"/>
      <c r="AG23" s="148" t="s">
        <v>236</v>
      </c>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1" x14ac:dyDescent="0.25">
      <c r="A24" s="155"/>
      <c r="B24" s="156"/>
      <c r="C24" s="255" t="s">
        <v>418</v>
      </c>
      <c r="D24" s="256"/>
      <c r="E24" s="256"/>
      <c r="F24" s="256"/>
      <c r="G24" s="256"/>
      <c r="H24" s="158"/>
      <c r="I24" s="158"/>
      <c r="J24" s="158"/>
      <c r="K24" s="158"/>
      <c r="L24" s="158"/>
      <c r="M24" s="158"/>
      <c r="N24" s="157"/>
      <c r="O24" s="157"/>
      <c r="P24" s="157"/>
      <c r="Q24" s="157"/>
      <c r="R24" s="158"/>
      <c r="S24" s="158"/>
      <c r="T24" s="158"/>
      <c r="U24" s="158"/>
      <c r="V24" s="158"/>
      <c r="W24" s="158"/>
      <c r="X24" s="158"/>
      <c r="Y24" s="148"/>
      <c r="Z24" s="148"/>
      <c r="AA24" s="148"/>
      <c r="AB24" s="148"/>
      <c r="AC24" s="148"/>
      <c r="AD24" s="148"/>
      <c r="AE24" s="148"/>
      <c r="AF24" s="148"/>
      <c r="AG24" s="148" t="s">
        <v>238</v>
      </c>
      <c r="AH24" s="148"/>
      <c r="AI24" s="148"/>
      <c r="AJ24" s="148"/>
      <c r="AK24" s="148"/>
      <c r="AL24" s="148"/>
      <c r="AM24" s="148"/>
      <c r="AN24" s="148"/>
      <c r="AO24" s="148"/>
      <c r="AP24" s="148"/>
      <c r="AQ24" s="148"/>
      <c r="AR24" s="148"/>
      <c r="AS24" s="148"/>
      <c r="AT24" s="148"/>
      <c r="AU24" s="148"/>
      <c r="AV24" s="148"/>
      <c r="AW24" s="148"/>
      <c r="AX24" s="148"/>
      <c r="AY24" s="148"/>
      <c r="AZ24" s="148"/>
      <c r="BA24" s="189" t="str">
        <f>C24</f>
        <v>sypaninou z vhodných hornin tř. 1 - 4 nebo materiálem, uloženým ve vzdálenosti do 30 m od vnějšího kraje objektu, pro jakoukoliv míru zhutnění,</v>
      </c>
      <c r="BB24" s="148"/>
      <c r="BC24" s="148"/>
      <c r="BD24" s="148"/>
      <c r="BE24" s="148"/>
      <c r="BF24" s="148"/>
      <c r="BG24" s="148"/>
      <c r="BH24" s="148"/>
    </row>
    <row r="25" spans="1:60" outlineLevel="1" x14ac:dyDescent="0.25">
      <c r="A25" s="155"/>
      <c r="B25" s="156"/>
      <c r="C25" s="190" t="s">
        <v>423</v>
      </c>
      <c r="D25" s="187"/>
      <c r="E25" s="188">
        <v>268.28800000000001</v>
      </c>
      <c r="F25" s="158"/>
      <c r="G25" s="158"/>
      <c r="H25" s="158"/>
      <c r="I25" s="158"/>
      <c r="J25" s="158"/>
      <c r="K25" s="158"/>
      <c r="L25" s="158"/>
      <c r="M25" s="158"/>
      <c r="N25" s="157"/>
      <c r="O25" s="157"/>
      <c r="P25" s="157"/>
      <c r="Q25" s="157"/>
      <c r="R25" s="158"/>
      <c r="S25" s="158"/>
      <c r="T25" s="158"/>
      <c r="U25" s="158"/>
      <c r="V25" s="158"/>
      <c r="W25" s="158"/>
      <c r="X25" s="158"/>
      <c r="Y25" s="148"/>
      <c r="Z25" s="148"/>
      <c r="AA25" s="148"/>
      <c r="AB25" s="148"/>
      <c r="AC25" s="148"/>
      <c r="AD25" s="148"/>
      <c r="AE25" s="148"/>
      <c r="AF25" s="148"/>
      <c r="AG25" s="148" t="s">
        <v>239</v>
      </c>
      <c r="AH25" s="148">
        <v>0</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1" x14ac:dyDescent="0.25">
      <c r="A26" s="167">
        <v>6</v>
      </c>
      <c r="B26" s="168" t="s">
        <v>424</v>
      </c>
      <c r="C26" s="183" t="s">
        <v>425</v>
      </c>
      <c r="D26" s="169" t="s">
        <v>252</v>
      </c>
      <c r="E26" s="170">
        <v>670</v>
      </c>
      <c r="F26" s="171"/>
      <c r="G26" s="172">
        <f>ROUND(E26*F26,2)</f>
        <v>0</v>
      </c>
      <c r="H26" s="171"/>
      <c r="I26" s="172">
        <f>ROUND(E26*H26,2)</f>
        <v>0</v>
      </c>
      <c r="J26" s="171"/>
      <c r="K26" s="172">
        <f>ROUND(E26*J26,2)</f>
        <v>0</v>
      </c>
      <c r="L26" s="172">
        <v>21</v>
      </c>
      <c r="M26" s="172">
        <f>G26*(1+L26/100)</f>
        <v>0</v>
      </c>
      <c r="N26" s="170">
        <v>0</v>
      </c>
      <c r="O26" s="170">
        <f>ROUND(E26*N26,2)</f>
        <v>0</v>
      </c>
      <c r="P26" s="170">
        <v>0</v>
      </c>
      <c r="Q26" s="170">
        <f>ROUND(E26*P26,2)</f>
        <v>0</v>
      </c>
      <c r="R26" s="172" t="s">
        <v>426</v>
      </c>
      <c r="S26" s="172" t="s">
        <v>210</v>
      </c>
      <c r="T26" s="173" t="s">
        <v>210</v>
      </c>
      <c r="U26" s="158">
        <v>0.06</v>
      </c>
      <c r="V26" s="158">
        <f>ROUND(E26*U26,2)</f>
        <v>40.200000000000003</v>
      </c>
      <c r="W26" s="158"/>
      <c r="X26" s="158" t="s">
        <v>235</v>
      </c>
      <c r="Y26" s="148"/>
      <c r="Z26" s="148"/>
      <c r="AA26" s="148"/>
      <c r="AB26" s="148"/>
      <c r="AC26" s="148"/>
      <c r="AD26" s="148"/>
      <c r="AE26" s="148"/>
      <c r="AF26" s="148"/>
      <c r="AG26" s="148" t="s">
        <v>236</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1" x14ac:dyDescent="0.25">
      <c r="A27" s="155"/>
      <c r="B27" s="156"/>
      <c r="C27" s="255" t="s">
        <v>427</v>
      </c>
      <c r="D27" s="256"/>
      <c r="E27" s="256"/>
      <c r="F27" s="256"/>
      <c r="G27" s="256"/>
      <c r="H27" s="158"/>
      <c r="I27" s="158"/>
      <c r="J27" s="158"/>
      <c r="K27" s="158"/>
      <c r="L27" s="158"/>
      <c r="M27" s="158"/>
      <c r="N27" s="157"/>
      <c r="O27" s="157"/>
      <c r="P27" s="157"/>
      <c r="Q27" s="157"/>
      <c r="R27" s="158"/>
      <c r="S27" s="158"/>
      <c r="T27" s="158"/>
      <c r="U27" s="158"/>
      <c r="V27" s="158"/>
      <c r="W27" s="158"/>
      <c r="X27" s="158"/>
      <c r="Y27" s="148"/>
      <c r="Z27" s="148"/>
      <c r="AA27" s="148"/>
      <c r="AB27" s="148"/>
      <c r="AC27" s="148"/>
      <c r="AD27" s="148"/>
      <c r="AE27" s="148"/>
      <c r="AF27" s="148"/>
      <c r="AG27" s="148" t="s">
        <v>238</v>
      </c>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1" x14ac:dyDescent="0.25">
      <c r="A28" s="155"/>
      <c r="B28" s="156"/>
      <c r="C28" s="190" t="s">
        <v>428</v>
      </c>
      <c r="D28" s="187"/>
      <c r="E28" s="188">
        <v>670</v>
      </c>
      <c r="F28" s="158"/>
      <c r="G28" s="158"/>
      <c r="H28" s="158"/>
      <c r="I28" s="158"/>
      <c r="J28" s="158"/>
      <c r="K28" s="158"/>
      <c r="L28" s="158"/>
      <c r="M28" s="158"/>
      <c r="N28" s="157"/>
      <c r="O28" s="157"/>
      <c r="P28" s="157"/>
      <c r="Q28" s="157"/>
      <c r="R28" s="158"/>
      <c r="S28" s="158"/>
      <c r="T28" s="158"/>
      <c r="U28" s="158"/>
      <c r="V28" s="158"/>
      <c r="W28" s="158"/>
      <c r="X28" s="158"/>
      <c r="Y28" s="148"/>
      <c r="Z28" s="148"/>
      <c r="AA28" s="148"/>
      <c r="AB28" s="148"/>
      <c r="AC28" s="148"/>
      <c r="AD28" s="148"/>
      <c r="AE28" s="148"/>
      <c r="AF28" s="148"/>
      <c r="AG28" s="148" t="s">
        <v>239</v>
      </c>
      <c r="AH28" s="148">
        <v>0</v>
      </c>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5">
      <c r="A29" s="167">
        <v>7</v>
      </c>
      <c r="B29" s="168" t="s">
        <v>429</v>
      </c>
      <c r="C29" s="183" t="s">
        <v>430</v>
      </c>
      <c r="D29" s="169" t="s">
        <v>252</v>
      </c>
      <c r="E29" s="170">
        <v>3481.2</v>
      </c>
      <c r="F29" s="171"/>
      <c r="G29" s="172">
        <f>ROUND(E29*F29,2)</f>
        <v>0</v>
      </c>
      <c r="H29" s="171"/>
      <c r="I29" s="172">
        <f>ROUND(E29*H29,2)</f>
        <v>0</v>
      </c>
      <c r="J29" s="171"/>
      <c r="K29" s="172">
        <f>ROUND(E29*J29,2)</f>
        <v>0</v>
      </c>
      <c r="L29" s="172">
        <v>21</v>
      </c>
      <c r="M29" s="172">
        <f>G29*(1+L29/100)</f>
        <v>0</v>
      </c>
      <c r="N29" s="170">
        <v>0</v>
      </c>
      <c r="O29" s="170">
        <f>ROUND(E29*N29,2)</f>
        <v>0</v>
      </c>
      <c r="P29" s="170">
        <v>0</v>
      </c>
      <c r="Q29" s="170">
        <f>ROUND(E29*P29,2)</f>
        <v>0</v>
      </c>
      <c r="R29" s="172" t="s">
        <v>234</v>
      </c>
      <c r="S29" s="172" t="s">
        <v>210</v>
      </c>
      <c r="T29" s="173" t="s">
        <v>210</v>
      </c>
      <c r="U29" s="158">
        <v>1.7999999999999999E-2</v>
      </c>
      <c r="V29" s="158">
        <f>ROUND(E29*U29,2)</f>
        <v>62.66</v>
      </c>
      <c r="W29" s="158"/>
      <c r="X29" s="158" t="s">
        <v>235</v>
      </c>
      <c r="Y29" s="148"/>
      <c r="Z29" s="148"/>
      <c r="AA29" s="148"/>
      <c r="AB29" s="148"/>
      <c r="AC29" s="148"/>
      <c r="AD29" s="148"/>
      <c r="AE29" s="148"/>
      <c r="AF29" s="148"/>
      <c r="AG29" s="148" t="s">
        <v>236</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5">
      <c r="A30" s="155"/>
      <c r="B30" s="156"/>
      <c r="C30" s="255" t="s">
        <v>431</v>
      </c>
      <c r="D30" s="256"/>
      <c r="E30" s="256"/>
      <c r="F30" s="256"/>
      <c r="G30" s="256"/>
      <c r="H30" s="158"/>
      <c r="I30" s="158"/>
      <c r="J30" s="158"/>
      <c r="K30" s="158"/>
      <c r="L30" s="158"/>
      <c r="M30" s="158"/>
      <c r="N30" s="157"/>
      <c r="O30" s="157"/>
      <c r="P30" s="157"/>
      <c r="Q30" s="157"/>
      <c r="R30" s="158"/>
      <c r="S30" s="158"/>
      <c r="T30" s="158"/>
      <c r="U30" s="158"/>
      <c r="V30" s="158"/>
      <c r="W30" s="158"/>
      <c r="X30" s="158"/>
      <c r="Y30" s="148"/>
      <c r="Z30" s="148"/>
      <c r="AA30" s="148"/>
      <c r="AB30" s="148"/>
      <c r="AC30" s="148"/>
      <c r="AD30" s="148"/>
      <c r="AE30" s="148"/>
      <c r="AF30" s="148"/>
      <c r="AG30" s="148" t="s">
        <v>238</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55"/>
      <c r="B31" s="156"/>
      <c r="C31" s="190" t="s">
        <v>432</v>
      </c>
      <c r="D31" s="187"/>
      <c r="E31" s="188"/>
      <c r="F31" s="158"/>
      <c r="G31" s="158"/>
      <c r="H31" s="158"/>
      <c r="I31" s="158"/>
      <c r="J31" s="158"/>
      <c r="K31" s="158"/>
      <c r="L31" s="158"/>
      <c r="M31" s="158"/>
      <c r="N31" s="157"/>
      <c r="O31" s="157"/>
      <c r="P31" s="157"/>
      <c r="Q31" s="157"/>
      <c r="R31" s="158"/>
      <c r="S31" s="158"/>
      <c r="T31" s="158"/>
      <c r="U31" s="158"/>
      <c r="V31" s="158"/>
      <c r="W31" s="158"/>
      <c r="X31" s="158"/>
      <c r="Y31" s="148"/>
      <c r="Z31" s="148"/>
      <c r="AA31" s="148"/>
      <c r="AB31" s="148"/>
      <c r="AC31" s="148"/>
      <c r="AD31" s="148"/>
      <c r="AE31" s="148"/>
      <c r="AF31" s="148"/>
      <c r="AG31" s="148" t="s">
        <v>239</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55"/>
      <c r="B32" s="156"/>
      <c r="C32" s="190" t="s">
        <v>433</v>
      </c>
      <c r="D32" s="187"/>
      <c r="E32" s="188">
        <v>218.4</v>
      </c>
      <c r="F32" s="158"/>
      <c r="G32" s="158"/>
      <c r="H32" s="158"/>
      <c r="I32" s="158"/>
      <c r="J32" s="158"/>
      <c r="K32" s="158"/>
      <c r="L32" s="158"/>
      <c r="M32" s="158"/>
      <c r="N32" s="157"/>
      <c r="O32" s="157"/>
      <c r="P32" s="157"/>
      <c r="Q32" s="157"/>
      <c r="R32" s="158"/>
      <c r="S32" s="158"/>
      <c r="T32" s="158"/>
      <c r="U32" s="158"/>
      <c r="V32" s="158"/>
      <c r="W32" s="158"/>
      <c r="X32" s="158"/>
      <c r="Y32" s="148"/>
      <c r="Z32" s="148"/>
      <c r="AA32" s="148"/>
      <c r="AB32" s="148"/>
      <c r="AC32" s="148"/>
      <c r="AD32" s="148"/>
      <c r="AE32" s="148"/>
      <c r="AF32" s="148"/>
      <c r="AG32" s="148" t="s">
        <v>239</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5">
      <c r="A33" s="155"/>
      <c r="B33" s="156"/>
      <c r="C33" s="190" t="s">
        <v>434</v>
      </c>
      <c r="D33" s="187"/>
      <c r="E33" s="188">
        <v>1300.8</v>
      </c>
      <c r="F33" s="158"/>
      <c r="G33" s="158"/>
      <c r="H33" s="158"/>
      <c r="I33" s="158"/>
      <c r="J33" s="158"/>
      <c r="K33" s="158"/>
      <c r="L33" s="158"/>
      <c r="M33" s="158"/>
      <c r="N33" s="157"/>
      <c r="O33" s="157"/>
      <c r="P33" s="157"/>
      <c r="Q33" s="157"/>
      <c r="R33" s="158"/>
      <c r="S33" s="158"/>
      <c r="T33" s="158"/>
      <c r="U33" s="158"/>
      <c r="V33" s="158"/>
      <c r="W33" s="158"/>
      <c r="X33" s="158"/>
      <c r="Y33" s="148"/>
      <c r="Z33" s="148"/>
      <c r="AA33" s="148"/>
      <c r="AB33" s="148"/>
      <c r="AC33" s="148"/>
      <c r="AD33" s="148"/>
      <c r="AE33" s="148"/>
      <c r="AF33" s="148"/>
      <c r="AG33" s="148" t="s">
        <v>239</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5">
      <c r="A34" s="155"/>
      <c r="B34" s="156"/>
      <c r="C34" s="190" t="s">
        <v>435</v>
      </c>
      <c r="D34" s="187"/>
      <c r="E34" s="188">
        <v>1915.2</v>
      </c>
      <c r="F34" s="158"/>
      <c r="G34" s="158"/>
      <c r="H34" s="158"/>
      <c r="I34" s="158"/>
      <c r="J34" s="158"/>
      <c r="K34" s="158"/>
      <c r="L34" s="158"/>
      <c r="M34" s="158"/>
      <c r="N34" s="157"/>
      <c r="O34" s="157"/>
      <c r="P34" s="157"/>
      <c r="Q34" s="157"/>
      <c r="R34" s="158"/>
      <c r="S34" s="158"/>
      <c r="T34" s="158"/>
      <c r="U34" s="158"/>
      <c r="V34" s="158"/>
      <c r="W34" s="158"/>
      <c r="X34" s="158"/>
      <c r="Y34" s="148"/>
      <c r="Z34" s="148"/>
      <c r="AA34" s="148"/>
      <c r="AB34" s="148"/>
      <c r="AC34" s="148"/>
      <c r="AD34" s="148"/>
      <c r="AE34" s="148"/>
      <c r="AF34" s="148"/>
      <c r="AG34" s="148" t="s">
        <v>239</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1" x14ac:dyDescent="0.25">
      <c r="A35" s="155"/>
      <c r="B35" s="156"/>
      <c r="C35" s="190" t="s">
        <v>436</v>
      </c>
      <c r="D35" s="187"/>
      <c r="E35" s="188">
        <v>22.8</v>
      </c>
      <c r="F35" s="158"/>
      <c r="G35" s="158"/>
      <c r="H35" s="158"/>
      <c r="I35" s="158"/>
      <c r="J35" s="158"/>
      <c r="K35" s="158"/>
      <c r="L35" s="158"/>
      <c r="M35" s="158"/>
      <c r="N35" s="157"/>
      <c r="O35" s="157"/>
      <c r="P35" s="157"/>
      <c r="Q35" s="157"/>
      <c r="R35" s="158"/>
      <c r="S35" s="158"/>
      <c r="T35" s="158"/>
      <c r="U35" s="158"/>
      <c r="V35" s="158"/>
      <c r="W35" s="158"/>
      <c r="X35" s="158"/>
      <c r="Y35" s="148"/>
      <c r="Z35" s="148"/>
      <c r="AA35" s="148"/>
      <c r="AB35" s="148"/>
      <c r="AC35" s="148"/>
      <c r="AD35" s="148"/>
      <c r="AE35" s="148"/>
      <c r="AF35" s="148"/>
      <c r="AG35" s="148" t="s">
        <v>239</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90" t="s">
        <v>437</v>
      </c>
      <c r="D36" s="187"/>
      <c r="E36" s="188">
        <v>24</v>
      </c>
      <c r="F36" s="158"/>
      <c r="G36" s="158"/>
      <c r="H36" s="158"/>
      <c r="I36" s="158"/>
      <c r="J36" s="158"/>
      <c r="K36" s="158"/>
      <c r="L36" s="158"/>
      <c r="M36" s="158"/>
      <c r="N36" s="157"/>
      <c r="O36" s="157"/>
      <c r="P36" s="157"/>
      <c r="Q36" s="157"/>
      <c r="R36" s="158"/>
      <c r="S36" s="158"/>
      <c r="T36" s="158"/>
      <c r="U36" s="158"/>
      <c r="V36" s="158"/>
      <c r="W36" s="158"/>
      <c r="X36" s="158"/>
      <c r="Y36" s="148"/>
      <c r="Z36" s="148"/>
      <c r="AA36" s="148"/>
      <c r="AB36" s="148"/>
      <c r="AC36" s="148"/>
      <c r="AD36" s="148"/>
      <c r="AE36" s="148"/>
      <c r="AF36" s="148"/>
      <c r="AG36" s="148" t="s">
        <v>239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67">
        <v>8</v>
      </c>
      <c r="B37" s="168" t="s">
        <v>438</v>
      </c>
      <c r="C37" s="183" t="s">
        <v>439</v>
      </c>
      <c r="D37" s="169" t="s">
        <v>252</v>
      </c>
      <c r="E37" s="170">
        <v>670</v>
      </c>
      <c r="F37" s="171"/>
      <c r="G37" s="172">
        <f>ROUND(E37*F37,2)</f>
        <v>0</v>
      </c>
      <c r="H37" s="171"/>
      <c r="I37" s="172">
        <f>ROUND(E37*H37,2)</f>
        <v>0</v>
      </c>
      <c r="J37" s="171"/>
      <c r="K37" s="172">
        <f>ROUND(E37*J37,2)</f>
        <v>0</v>
      </c>
      <c r="L37" s="172">
        <v>21</v>
      </c>
      <c r="M37" s="172">
        <f>G37*(1+L37/100)</f>
        <v>0</v>
      </c>
      <c r="N37" s="170">
        <v>0</v>
      </c>
      <c r="O37" s="170">
        <f>ROUND(E37*N37,2)</f>
        <v>0</v>
      </c>
      <c r="P37" s="170">
        <v>0</v>
      </c>
      <c r="Q37" s="170">
        <f>ROUND(E37*P37,2)</f>
        <v>0</v>
      </c>
      <c r="R37" s="172" t="s">
        <v>234</v>
      </c>
      <c r="S37" s="172" t="s">
        <v>210</v>
      </c>
      <c r="T37" s="173" t="s">
        <v>210</v>
      </c>
      <c r="U37" s="158">
        <v>1.2E-2</v>
      </c>
      <c r="V37" s="158">
        <f>ROUND(E37*U37,2)</f>
        <v>8.0399999999999991</v>
      </c>
      <c r="W37" s="158"/>
      <c r="X37" s="158" t="s">
        <v>235</v>
      </c>
      <c r="Y37" s="148"/>
      <c r="Z37" s="148"/>
      <c r="AA37" s="148"/>
      <c r="AB37" s="148"/>
      <c r="AC37" s="148"/>
      <c r="AD37" s="148"/>
      <c r="AE37" s="148"/>
      <c r="AF37" s="148"/>
      <c r="AG37" s="148" t="s">
        <v>236</v>
      </c>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1" x14ac:dyDescent="0.25">
      <c r="A38" s="155"/>
      <c r="B38" s="156"/>
      <c r="C38" s="255" t="s">
        <v>440</v>
      </c>
      <c r="D38" s="256"/>
      <c r="E38" s="256"/>
      <c r="F38" s="256"/>
      <c r="G38" s="256"/>
      <c r="H38" s="158"/>
      <c r="I38" s="158"/>
      <c r="J38" s="158"/>
      <c r="K38" s="158"/>
      <c r="L38" s="158"/>
      <c r="M38" s="158"/>
      <c r="N38" s="157"/>
      <c r="O38" s="157"/>
      <c r="P38" s="157"/>
      <c r="Q38" s="157"/>
      <c r="R38" s="158"/>
      <c r="S38" s="158"/>
      <c r="T38" s="158"/>
      <c r="U38" s="158"/>
      <c r="V38" s="158"/>
      <c r="W38" s="158"/>
      <c r="X38" s="158"/>
      <c r="Y38" s="148"/>
      <c r="Z38" s="148"/>
      <c r="AA38" s="148"/>
      <c r="AB38" s="148"/>
      <c r="AC38" s="148"/>
      <c r="AD38" s="148"/>
      <c r="AE38" s="148"/>
      <c r="AF38" s="148"/>
      <c r="AG38" s="148" t="s">
        <v>238</v>
      </c>
      <c r="AH38" s="148"/>
      <c r="AI38" s="148"/>
      <c r="AJ38" s="148"/>
      <c r="AK38" s="148"/>
      <c r="AL38" s="148"/>
      <c r="AM38" s="148"/>
      <c r="AN38" s="148"/>
      <c r="AO38" s="148"/>
      <c r="AP38" s="148"/>
      <c r="AQ38" s="148"/>
      <c r="AR38" s="148"/>
      <c r="AS38" s="148"/>
      <c r="AT38" s="148"/>
      <c r="AU38" s="148"/>
      <c r="AV38" s="148"/>
      <c r="AW38" s="148"/>
      <c r="AX38" s="148"/>
      <c r="AY38" s="148"/>
      <c r="AZ38" s="148"/>
      <c r="BA38" s="189" t="str">
        <f>C38</f>
        <v>s případným nutným přemístěním hromad nebo dočasných skládek na místo potřeby ze vzdálenosti do 30 m, v rovině nebo ve svahu do 1 : 5,</v>
      </c>
      <c r="BB38" s="148"/>
      <c r="BC38" s="148"/>
      <c r="BD38" s="148"/>
      <c r="BE38" s="148"/>
      <c r="BF38" s="148"/>
      <c r="BG38" s="148"/>
      <c r="BH38" s="148"/>
    </row>
    <row r="39" spans="1:60" outlineLevel="1" x14ac:dyDescent="0.25">
      <c r="A39" s="155"/>
      <c r="B39" s="156"/>
      <c r="C39" s="190" t="s">
        <v>428</v>
      </c>
      <c r="D39" s="187"/>
      <c r="E39" s="188">
        <v>670</v>
      </c>
      <c r="F39" s="158"/>
      <c r="G39" s="158"/>
      <c r="H39" s="158"/>
      <c r="I39" s="158"/>
      <c r="J39" s="158"/>
      <c r="K39" s="158"/>
      <c r="L39" s="158"/>
      <c r="M39" s="158"/>
      <c r="N39" s="157"/>
      <c r="O39" s="157"/>
      <c r="P39" s="157"/>
      <c r="Q39" s="157"/>
      <c r="R39" s="158"/>
      <c r="S39" s="158"/>
      <c r="T39" s="158"/>
      <c r="U39" s="158"/>
      <c r="V39" s="158"/>
      <c r="W39" s="158"/>
      <c r="X39" s="158"/>
      <c r="Y39" s="148"/>
      <c r="Z39" s="148"/>
      <c r="AA39" s="148"/>
      <c r="AB39" s="148"/>
      <c r="AC39" s="148"/>
      <c r="AD39" s="148"/>
      <c r="AE39" s="148"/>
      <c r="AF39" s="148"/>
      <c r="AG39" s="148" t="s">
        <v>239</v>
      </c>
      <c r="AH39" s="148">
        <v>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67">
        <v>9</v>
      </c>
      <c r="B40" s="168" t="s">
        <v>441</v>
      </c>
      <c r="C40" s="183" t="s">
        <v>442</v>
      </c>
      <c r="D40" s="169" t="s">
        <v>252</v>
      </c>
      <c r="E40" s="170">
        <v>670</v>
      </c>
      <c r="F40" s="171"/>
      <c r="G40" s="172">
        <f>ROUND(E40*F40,2)</f>
        <v>0</v>
      </c>
      <c r="H40" s="171"/>
      <c r="I40" s="172">
        <f>ROUND(E40*H40,2)</f>
        <v>0</v>
      </c>
      <c r="J40" s="171"/>
      <c r="K40" s="172">
        <f>ROUND(E40*J40,2)</f>
        <v>0</v>
      </c>
      <c r="L40" s="172">
        <v>21</v>
      </c>
      <c r="M40" s="172">
        <f>G40*(1+L40/100)</f>
        <v>0</v>
      </c>
      <c r="N40" s="170">
        <v>0</v>
      </c>
      <c r="O40" s="170">
        <f>ROUND(E40*N40,2)</f>
        <v>0</v>
      </c>
      <c r="P40" s="170">
        <v>0</v>
      </c>
      <c r="Q40" s="170">
        <f>ROUND(E40*P40,2)</f>
        <v>0</v>
      </c>
      <c r="R40" s="172" t="s">
        <v>426</v>
      </c>
      <c r="S40" s="172" t="s">
        <v>210</v>
      </c>
      <c r="T40" s="173" t="s">
        <v>210</v>
      </c>
      <c r="U40" s="158">
        <v>1.4999999999999999E-2</v>
      </c>
      <c r="V40" s="158">
        <f>ROUND(E40*U40,2)</f>
        <v>10.050000000000001</v>
      </c>
      <c r="W40" s="158"/>
      <c r="X40" s="158" t="s">
        <v>235</v>
      </c>
      <c r="Y40" s="148"/>
      <c r="Z40" s="148"/>
      <c r="AA40" s="148"/>
      <c r="AB40" s="148"/>
      <c r="AC40" s="148"/>
      <c r="AD40" s="148"/>
      <c r="AE40" s="148"/>
      <c r="AF40" s="148"/>
      <c r="AG40" s="148" t="s">
        <v>236</v>
      </c>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5">
      <c r="A41" s="155"/>
      <c r="B41" s="156"/>
      <c r="C41" s="190" t="s">
        <v>443</v>
      </c>
      <c r="D41" s="187"/>
      <c r="E41" s="188">
        <v>670</v>
      </c>
      <c r="F41" s="158"/>
      <c r="G41" s="158"/>
      <c r="H41" s="158"/>
      <c r="I41" s="158"/>
      <c r="J41" s="158"/>
      <c r="K41" s="158"/>
      <c r="L41" s="158"/>
      <c r="M41" s="158"/>
      <c r="N41" s="157"/>
      <c r="O41" s="157"/>
      <c r="P41" s="157"/>
      <c r="Q41" s="157"/>
      <c r="R41" s="158"/>
      <c r="S41" s="158"/>
      <c r="T41" s="158"/>
      <c r="U41" s="158"/>
      <c r="V41" s="158"/>
      <c r="W41" s="158"/>
      <c r="X41" s="158"/>
      <c r="Y41" s="148"/>
      <c r="Z41" s="148"/>
      <c r="AA41" s="148"/>
      <c r="AB41" s="148"/>
      <c r="AC41" s="148"/>
      <c r="AD41" s="148"/>
      <c r="AE41" s="148"/>
      <c r="AF41" s="148"/>
      <c r="AG41" s="148" t="s">
        <v>239</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5">
      <c r="A42" s="167">
        <v>10</v>
      </c>
      <c r="B42" s="168" t="s">
        <v>444</v>
      </c>
      <c r="C42" s="183" t="s">
        <v>445</v>
      </c>
      <c r="D42" s="169" t="s">
        <v>446</v>
      </c>
      <c r="E42" s="170">
        <v>3.35</v>
      </c>
      <c r="F42" s="171"/>
      <c r="G42" s="172">
        <f>ROUND(E42*F42,2)</f>
        <v>0</v>
      </c>
      <c r="H42" s="171"/>
      <c r="I42" s="172">
        <f>ROUND(E42*H42,2)</f>
        <v>0</v>
      </c>
      <c r="J42" s="171"/>
      <c r="K42" s="172">
        <f>ROUND(E42*J42,2)</f>
        <v>0</v>
      </c>
      <c r="L42" s="172">
        <v>21</v>
      </c>
      <c r="M42" s="172">
        <f>G42*(1+L42/100)</f>
        <v>0</v>
      </c>
      <c r="N42" s="170">
        <v>1E-3</v>
      </c>
      <c r="O42" s="170">
        <f>ROUND(E42*N42,2)</f>
        <v>0</v>
      </c>
      <c r="P42" s="170">
        <v>0</v>
      </c>
      <c r="Q42" s="170">
        <f>ROUND(E42*P42,2)</f>
        <v>0</v>
      </c>
      <c r="R42" s="172" t="s">
        <v>338</v>
      </c>
      <c r="S42" s="172" t="s">
        <v>210</v>
      </c>
      <c r="T42" s="173" t="s">
        <v>210</v>
      </c>
      <c r="U42" s="158">
        <v>0</v>
      </c>
      <c r="V42" s="158">
        <f>ROUND(E42*U42,2)</f>
        <v>0</v>
      </c>
      <c r="W42" s="158"/>
      <c r="X42" s="158" t="s">
        <v>339</v>
      </c>
      <c r="Y42" s="148"/>
      <c r="Z42" s="148"/>
      <c r="AA42" s="148"/>
      <c r="AB42" s="148"/>
      <c r="AC42" s="148"/>
      <c r="AD42" s="148"/>
      <c r="AE42" s="148"/>
      <c r="AF42" s="148"/>
      <c r="AG42" s="148" t="s">
        <v>340</v>
      </c>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55"/>
      <c r="B43" s="156"/>
      <c r="C43" s="190" t="s">
        <v>447</v>
      </c>
      <c r="D43" s="187"/>
      <c r="E43" s="188">
        <v>3.35</v>
      </c>
      <c r="F43" s="158"/>
      <c r="G43" s="158"/>
      <c r="H43" s="158"/>
      <c r="I43" s="158"/>
      <c r="J43" s="158"/>
      <c r="K43" s="158"/>
      <c r="L43" s="158"/>
      <c r="M43" s="158"/>
      <c r="N43" s="157"/>
      <c r="O43" s="157"/>
      <c r="P43" s="157"/>
      <c r="Q43" s="157"/>
      <c r="R43" s="158"/>
      <c r="S43" s="158"/>
      <c r="T43" s="158"/>
      <c r="U43" s="158"/>
      <c r="V43" s="158"/>
      <c r="W43" s="158"/>
      <c r="X43" s="158"/>
      <c r="Y43" s="148"/>
      <c r="Z43" s="148"/>
      <c r="AA43" s="148"/>
      <c r="AB43" s="148"/>
      <c r="AC43" s="148"/>
      <c r="AD43" s="148"/>
      <c r="AE43" s="148"/>
      <c r="AF43" s="148"/>
      <c r="AG43" s="148" t="s">
        <v>239</v>
      </c>
      <c r="AH43" s="148">
        <v>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x14ac:dyDescent="0.25">
      <c r="A44" s="160" t="s">
        <v>205</v>
      </c>
      <c r="B44" s="161" t="s">
        <v>149</v>
      </c>
      <c r="C44" s="181" t="s">
        <v>150</v>
      </c>
      <c r="D44" s="162"/>
      <c r="E44" s="163"/>
      <c r="F44" s="164"/>
      <c r="G44" s="164">
        <f>SUMIF(AG45:AG53,"&lt;&gt;NOR",G45:G53)</f>
        <v>0</v>
      </c>
      <c r="H44" s="164"/>
      <c r="I44" s="164">
        <f>SUM(I45:I53)</f>
        <v>0</v>
      </c>
      <c r="J44" s="164"/>
      <c r="K44" s="164">
        <f>SUM(K45:K53)</f>
        <v>0</v>
      </c>
      <c r="L44" s="164"/>
      <c r="M44" s="164">
        <f>SUM(M45:M53)</f>
        <v>0</v>
      </c>
      <c r="N44" s="163"/>
      <c r="O44" s="163">
        <f>SUM(O45:O53)</f>
        <v>7.62</v>
      </c>
      <c r="P44" s="163"/>
      <c r="Q44" s="163">
        <f>SUM(Q45:Q53)</f>
        <v>0</v>
      </c>
      <c r="R44" s="164"/>
      <c r="S44" s="164"/>
      <c r="T44" s="165"/>
      <c r="U44" s="159"/>
      <c r="V44" s="159">
        <f>SUM(V45:V53)</f>
        <v>331.98</v>
      </c>
      <c r="W44" s="159"/>
      <c r="X44" s="159"/>
      <c r="AG44" t="s">
        <v>206</v>
      </c>
    </row>
    <row r="45" spans="1:60" ht="20.399999999999999" outlineLevel="1" x14ac:dyDescent="0.25">
      <c r="A45" s="167">
        <v>11</v>
      </c>
      <c r="B45" s="168" t="s">
        <v>448</v>
      </c>
      <c r="C45" s="183" t="s">
        <v>449</v>
      </c>
      <c r="D45" s="169" t="s">
        <v>252</v>
      </c>
      <c r="E45" s="170">
        <v>2699</v>
      </c>
      <c r="F45" s="171"/>
      <c r="G45" s="172">
        <f>ROUND(E45*F45,2)</f>
        <v>0</v>
      </c>
      <c r="H45" s="171"/>
      <c r="I45" s="172">
        <f>ROUND(E45*H45,2)</f>
        <v>0</v>
      </c>
      <c r="J45" s="171"/>
      <c r="K45" s="172">
        <f>ROUND(E45*J45,2)</f>
        <v>0</v>
      </c>
      <c r="L45" s="172">
        <v>21</v>
      </c>
      <c r="M45" s="172">
        <f>G45*(1+L45/100)</f>
        <v>0</v>
      </c>
      <c r="N45" s="170">
        <v>2.2499999999999998E-3</v>
      </c>
      <c r="O45" s="170">
        <f>ROUND(E45*N45,2)</f>
        <v>6.07</v>
      </c>
      <c r="P45" s="170">
        <v>0</v>
      </c>
      <c r="Q45" s="170">
        <f>ROUND(E45*P45,2)</f>
        <v>0</v>
      </c>
      <c r="R45" s="172" t="s">
        <v>450</v>
      </c>
      <c r="S45" s="172" t="s">
        <v>210</v>
      </c>
      <c r="T45" s="173" t="s">
        <v>210</v>
      </c>
      <c r="U45" s="158">
        <v>0.123</v>
      </c>
      <c r="V45" s="158">
        <f>ROUND(E45*U45,2)</f>
        <v>331.98</v>
      </c>
      <c r="W45" s="158"/>
      <c r="X45" s="158" t="s">
        <v>235</v>
      </c>
      <c r="Y45" s="148"/>
      <c r="Z45" s="148"/>
      <c r="AA45" s="148"/>
      <c r="AB45" s="148"/>
      <c r="AC45" s="148"/>
      <c r="AD45" s="148"/>
      <c r="AE45" s="148"/>
      <c r="AF45" s="148"/>
      <c r="AG45" s="148" t="s">
        <v>236</v>
      </c>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55"/>
      <c r="B46" s="156"/>
      <c r="C46" s="255" t="s">
        <v>451</v>
      </c>
      <c r="D46" s="256"/>
      <c r="E46" s="256"/>
      <c r="F46" s="256"/>
      <c r="G46" s="256"/>
      <c r="H46" s="158"/>
      <c r="I46" s="158"/>
      <c r="J46" s="158"/>
      <c r="K46" s="158"/>
      <c r="L46" s="158"/>
      <c r="M46" s="158"/>
      <c r="N46" s="157"/>
      <c r="O46" s="157"/>
      <c r="P46" s="157"/>
      <c r="Q46" s="157"/>
      <c r="R46" s="158"/>
      <c r="S46" s="158"/>
      <c r="T46" s="158"/>
      <c r="U46" s="158"/>
      <c r="V46" s="158"/>
      <c r="W46" s="158"/>
      <c r="X46" s="158"/>
      <c r="Y46" s="148"/>
      <c r="Z46" s="148"/>
      <c r="AA46" s="148"/>
      <c r="AB46" s="148"/>
      <c r="AC46" s="148"/>
      <c r="AD46" s="148"/>
      <c r="AE46" s="148"/>
      <c r="AF46" s="148"/>
      <c r="AG46" s="148" t="s">
        <v>238</v>
      </c>
      <c r="AH46" s="148"/>
      <c r="AI46" s="148"/>
      <c r="AJ46" s="148"/>
      <c r="AK46" s="148"/>
      <c r="AL46" s="148"/>
      <c r="AM46" s="148"/>
      <c r="AN46" s="148"/>
      <c r="AO46" s="148"/>
      <c r="AP46" s="148"/>
      <c r="AQ46" s="148"/>
      <c r="AR46" s="148"/>
      <c r="AS46" s="148"/>
      <c r="AT46" s="148"/>
      <c r="AU46" s="148"/>
      <c r="AV46" s="148"/>
      <c r="AW46" s="148"/>
      <c r="AX46" s="148"/>
      <c r="AY46" s="148"/>
      <c r="AZ46" s="148"/>
      <c r="BA46" s="189" t="str">
        <f>C46</f>
        <v>v rovině nebo ve svahu, s přesahem jednotlivých pásů 150 mm, s uchycením v terénu sponami z betonářské oceli</v>
      </c>
      <c r="BB46" s="148"/>
      <c r="BC46" s="148"/>
      <c r="BD46" s="148"/>
      <c r="BE46" s="148"/>
      <c r="BF46" s="148"/>
      <c r="BG46" s="148"/>
      <c r="BH46" s="148"/>
    </row>
    <row r="47" spans="1:60" outlineLevel="1" x14ac:dyDescent="0.25">
      <c r="A47" s="155"/>
      <c r="B47" s="156"/>
      <c r="C47" s="190" t="s">
        <v>452</v>
      </c>
      <c r="D47" s="187"/>
      <c r="E47" s="188">
        <v>1084</v>
      </c>
      <c r="F47" s="158"/>
      <c r="G47" s="158"/>
      <c r="H47" s="158"/>
      <c r="I47" s="158"/>
      <c r="J47" s="158"/>
      <c r="K47" s="158"/>
      <c r="L47" s="158"/>
      <c r="M47" s="158"/>
      <c r="N47" s="157"/>
      <c r="O47" s="157"/>
      <c r="P47" s="157"/>
      <c r="Q47" s="157"/>
      <c r="R47" s="158"/>
      <c r="S47" s="158"/>
      <c r="T47" s="158"/>
      <c r="U47" s="158"/>
      <c r="V47" s="158"/>
      <c r="W47" s="158"/>
      <c r="X47" s="158"/>
      <c r="Y47" s="148"/>
      <c r="Z47" s="148"/>
      <c r="AA47" s="148"/>
      <c r="AB47" s="148"/>
      <c r="AC47" s="148"/>
      <c r="AD47" s="148"/>
      <c r="AE47" s="148"/>
      <c r="AF47" s="148"/>
      <c r="AG47" s="148" t="s">
        <v>239</v>
      </c>
      <c r="AH47" s="148">
        <v>0</v>
      </c>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outlineLevel="1" x14ac:dyDescent="0.25">
      <c r="A48" s="155"/>
      <c r="B48" s="156"/>
      <c r="C48" s="190" t="s">
        <v>453</v>
      </c>
      <c r="D48" s="187"/>
      <c r="E48" s="188">
        <v>1596</v>
      </c>
      <c r="F48" s="158"/>
      <c r="G48" s="158"/>
      <c r="H48" s="158"/>
      <c r="I48" s="158"/>
      <c r="J48" s="158"/>
      <c r="K48" s="158"/>
      <c r="L48" s="158"/>
      <c r="M48" s="158"/>
      <c r="N48" s="157"/>
      <c r="O48" s="157"/>
      <c r="P48" s="157"/>
      <c r="Q48" s="157"/>
      <c r="R48" s="158"/>
      <c r="S48" s="158"/>
      <c r="T48" s="158"/>
      <c r="U48" s="158"/>
      <c r="V48" s="158"/>
      <c r="W48" s="158"/>
      <c r="X48" s="158"/>
      <c r="Y48" s="148"/>
      <c r="Z48" s="148"/>
      <c r="AA48" s="148"/>
      <c r="AB48" s="148"/>
      <c r="AC48" s="148"/>
      <c r="AD48" s="148"/>
      <c r="AE48" s="148"/>
      <c r="AF48" s="148"/>
      <c r="AG48" s="148" t="s">
        <v>239</v>
      </c>
      <c r="AH48" s="148">
        <v>0</v>
      </c>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row>
    <row r="49" spans="1:60" outlineLevel="1" x14ac:dyDescent="0.25">
      <c r="A49" s="155"/>
      <c r="B49" s="156"/>
      <c r="C49" s="190" t="s">
        <v>454</v>
      </c>
      <c r="D49" s="187"/>
      <c r="E49" s="188">
        <v>19</v>
      </c>
      <c r="F49" s="158"/>
      <c r="G49" s="158"/>
      <c r="H49" s="158"/>
      <c r="I49" s="158"/>
      <c r="J49" s="158"/>
      <c r="K49" s="158"/>
      <c r="L49" s="158"/>
      <c r="M49" s="158"/>
      <c r="N49" s="157"/>
      <c r="O49" s="157"/>
      <c r="P49" s="157"/>
      <c r="Q49" s="157"/>
      <c r="R49" s="158"/>
      <c r="S49" s="158"/>
      <c r="T49" s="158"/>
      <c r="U49" s="158"/>
      <c r="V49" s="158"/>
      <c r="W49" s="158"/>
      <c r="X49" s="158"/>
      <c r="Y49" s="148"/>
      <c r="Z49" s="148"/>
      <c r="AA49" s="148"/>
      <c r="AB49" s="148"/>
      <c r="AC49" s="148"/>
      <c r="AD49" s="148"/>
      <c r="AE49" s="148"/>
      <c r="AF49" s="148"/>
      <c r="AG49" s="148" t="s">
        <v>239</v>
      </c>
      <c r="AH49" s="148">
        <v>0</v>
      </c>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1" x14ac:dyDescent="0.25">
      <c r="A50" s="167">
        <v>12</v>
      </c>
      <c r="B50" s="168" t="s">
        <v>455</v>
      </c>
      <c r="C50" s="183" t="s">
        <v>456</v>
      </c>
      <c r="D50" s="169" t="s">
        <v>252</v>
      </c>
      <c r="E50" s="170">
        <v>3103.85</v>
      </c>
      <c r="F50" s="171"/>
      <c r="G50" s="172">
        <f>ROUND(E50*F50,2)</f>
        <v>0</v>
      </c>
      <c r="H50" s="171"/>
      <c r="I50" s="172">
        <f>ROUND(E50*H50,2)</f>
        <v>0</v>
      </c>
      <c r="J50" s="171"/>
      <c r="K50" s="172">
        <f>ROUND(E50*J50,2)</f>
        <v>0</v>
      </c>
      <c r="L50" s="172">
        <v>21</v>
      </c>
      <c r="M50" s="172">
        <f>G50*(1+L50/100)</f>
        <v>0</v>
      </c>
      <c r="N50" s="170">
        <v>5.0000000000000001E-4</v>
      </c>
      <c r="O50" s="170">
        <f>ROUND(E50*N50,2)</f>
        <v>1.55</v>
      </c>
      <c r="P50" s="170">
        <v>0</v>
      </c>
      <c r="Q50" s="170">
        <f>ROUND(E50*P50,2)</f>
        <v>0</v>
      </c>
      <c r="R50" s="172" t="s">
        <v>338</v>
      </c>
      <c r="S50" s="172" t="s">
        <v>210</v>
      </c>
      <c r="T50" s="173" t="s">
        <v>210</v>
      </c>
      <c r="U50" s="158">
        <v>0</v>
      </c>
      <c r="V50" s="158">
        <f>ROUND(E50*U50,2)</f>
        <v>0</v>
      </c>
      <c r="W50" s="158"/>
      <c r="X50" s="158" t="s">
        <v>339</v>
      </c>
      <c r="Y50" s="148"/>
      <c r="Z50" s="148"/>
      <c r="AA50" s="148"/>
      <c r="AB50" s="148"/>
      <c r="AC50" s="148"/>
      <c r="AD50" s="148"/>
      <c r="AE50" s="148"/>
      <c r="AF50" s="148"/>
      <c r="AG50" s="148" t="s">
        <v>340</v>
      </c>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5">
      <c r="A51" s="155"/>
      <c r="B51" s="156"/>
      <c r="C51" s="190" t="s">
        <v>457</v>
      </c>
      <c r="D51" s="187"/>
      <c r="E51" s="188">
        <v>1246.5999999999999</v>
      </c>
      <c r="F51" s="158"/>
      <c r="G51" s="158"/>
      <c r="H51" s="158"/>
      <c r="I51" s="158"/>
      <c r="J51" s="158"/>
      <c r="K51" s="158"/>
      <c r="L51" s="158"/>
      <c r="M51" s="158"/>
      <c r="N51" s="157"/>
      <c r="O51" s="157"/>
      <c r="P51" s="157"/>
      <c r="Q51" s="157"/>
      <c r="R51" s="158"/>
      <c r="S51" s="158"/>
      <c r="T51" s="158"/>
      <c r="U51" s="158"/>
      <c r="V51" s="158"/>
      <c r="W51" s="158"/>
      <c r="X51" s="158"/>
      <c r="Y51" s="148"/>
      <c r="Z51" s="148"/>
      <c r="AA51" s="148"/>
      <c r="AB51" s="148"/>
      <c r="AC51" s="148"/>
      <c r="AD51" s="148"/>
      <c r="AE51" s="148"/>
      <c r="AF51" s="148"/>
      <c r="AG51" s="148" t="s">
        <v>239</v>
      </c>
      <c r="AH51" s="148">
        <v>0</v>
      </c>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190" t="s">
        <v>458</v>
      </c>
      <c r="D52" s="187"/>
      <c r="E52" s="188">
        <v>1835.4</v>
      </c>
      <c r="F52" s="158"/>
      <c r="G52" s="158"/>
      <c r="H52" s="158"/>
      <c r="I52" s="158"/>
      <c r="J52" s="158"/>
      <c r="K52" s="158"/>
      <c r="L52" s="158"/>
      <c r="M52" s="158"/>
      <c r="N52" s="157"/>
      <c r="O52" s="157"/>
      <c r="P52" s="157"/>
      <c r="Q52" s="157"/>
      <c r="R52" s="158"/>
      <c r="S52" s="158"/>
      <c r="T52" s="158"/>
      <c r="U52" s="158"/>
      <c r="V52" s="158"/>
      <c r="W52" s="158"/>
      <c r="X52" s="158"/>
      <c r="Y52" s="148"/>
      <c r="Z52" s="148"/>
      <c r="AA52" s="148"/>
      <c r="AB52" s="148"/>
      <c r="AC52" s="148"/>
      <c r="AD52" s="148"/>
      <c r="AE52" s="148"/>
      <c r="AF52" s="148"/>
      <c r="AG52" s="148" t="s">
        <v>239</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5">
      <c r="A53" s="155"/>
      <c r="B53" s="156"/>
      <c r="C53" s="190" t="s">
        <v>459</v>
      </c>
      <c r="D53" s="187"/>
      <c r="E53" s="188">
        <v>21.85</v>
      </c>
      <c r="F53" s="158"/>
      <c r="G53" s="158"/>
      <c r="H53" s="158"/>
      <c r="I53" s="158"/>
      <c r="J53" s="158"/>
      <c r="K53" s="158"/>
      <c r="L53" s="158"/>
      <c r="M53" s="158"/>
      <c r="N53" s="157"/>
      <c r="O53" s="157"/>
      <c r="P53" s="157"/>
      <c r="Q53" s="157"/>
      <c r="R53" s="158"/>
      <c r="S53" s="158"/>
      <c r="T53" s="158"/>
      <c r="U53" s="158"/>
      <c r="V53" s="158"/>
      <c r="W53" s="158"/>
      <c r="X53" s="158"/>
      <c r="Y53" s="148"/>
      <c r="Z53" s="148"/>
      <c r="AA53" s="148"/>
      <c r="AB53" s="148"/>
      <c r="AC53" s="148"/>
      <c r="AD53" s="148"/>
      <c r="AE53" s="148"/>
      <c r="AF53" s="148"/>
      <c r="AG53" s="148" t="s">
        <v>239</v>
      </c>
      <c r="AH53" s="148">
        <v>0</v>
      </c>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x14ac:dyDescent="0.25">
      <c r="A54" s="160" t="s">
        <v>205</v>
      </c>
      <c r="B54" s="161" t="s">
        <v>151</v>
      </c>
      <c r="C54" s="181" t="s">
        <v>152</v>
      </c>
      <c r="D54" s="162"/>
      <c r="E54" s="163"/>
      <c r="F54" s="164"/>
      <c r="G54" s="164">
        <f>SUMIF(AG55:AG103,"&lt;&gt;NOR",G55:G103)</f>
        <v>0</v>
      </c>
      <c r="H54" s="164"/>
      <c r="I54" s="164">
        <f>SUM(I55:I103)</f>
        <v>0</v>
      </c>
      <c r="J54" s="164"/>
      <c r="K54" s="164">
        <f>SUM(K55:K103)</f>
        <v>0</v>
      </c>
      <c r="L54" s="164"/>
      <c r="M54" s="164">
        <f>SUM(M55:M103)</f>
        <v>0</v>
      </c>
      <c r="N54" s="163"/>
      <c r="O54" s="163">
        <f>SUM(O55:O103)</f>
        <v>3594.26</v>
      </c>
      <c r="P54" s="163"/>
      <c r="Q54" s="163">
        <f>SUM(Q55:Q103)</f>
        <v>0</v>
      </c>
      <c r="R54" s="164"/>
      <c r="S54" s="164"/>
      <c r="T54" s="165"/>
      <c r="U54" s="159"/>
      <c r="V54" s="159">
        <f>SUM(V55:V103)</f>
        <v>1208.6799999999998</v>
      </c>
      <c r="W54" s="159"/>
      <c r="X54" s="159"/>
      <c r="AG54" t="s">
        <v>206</v>
      </c>
    </row>
    <row r="55" spans="1:60" ht="20.399999999999999" outlineLevel="1" x14ac:dyDescent="0.25">
      <c r="A55" s="167">
        <v>13</v>
      </c>
      <c r="B55" s="168" t="s">
        <v>460</v>
      </c>
      <c r="C55" s="183" t="s">
        <v>461</v>
      </c>
      <c r="D55" s="169" t="s">
        <v>252</v>
      </c>
      <c r="E55" s="170">
        <v>2696</v>
      </c>
      <c r="F55" s="171"/>
      <c r="G55" s="172">
        <f>ROUND(E55*F55,2)</f>
        <v>0</v>
      </c>
      <c r="H55" s="171"/>
      <c r="I55" s="172">
        <f>ROUND(E55*H55,2)</f>
        <v>0</v>
      </c>
      <c r="J55" s="171"/>
      <c r="K55" s="172">
        <f>ROUND(E55*J55,2)</f>
        <v>0</v>
      </c>
      <c r="L55" s="172">
        <v>21</v>
      </c>
      <c r="M55" s="172">
        <f>G55*(1+L55/100)</f>
        <v>0</v>
      </c>
      <c r="N55" s="170">
        <v>0.1008</v>
      </c>
      <c r="O55" s="170">
        <f>ROUND(E55*N55,2)</f>
        <v>271.76</v>
      </c>
      <c r="P55" s="170">
        <v>0</v>
      </c>
      <c r="Q55" s="170">
        <f>ROUND(E55*P55,2)</f>
        <v>0</v>
      </c>
      <c r="R55" s="172" t="s">
        <v>253</v>
      </c>
      <c r="S55" s="172" t="s">
        <v>210</v>
      </c>
      <c r="T55" s="173" t="s">
        <v>210</v>
      </c>
      <c r="U55" s="158">
        <v>2.5000000000000001E-2</v>
      </c>
      <c r="V55" s="158">
        <f>ROUND(E55*U55,2)</f>
        <v>67.400000000000006</v>
      </c>
      <c r="W55" s="158"/>
      <c r="X55" s="158" t="s">
        <v>235</v>
      </c>
      <c r="Y55" s="148"/>
      <c r="Z55" s="148"/>
      <c r="AA55" s="148"/>
      <c r="AB55" s="148"/>
      <c r="AC55" s="148"/>
      <c r="AD55" s="148"/>
      <c r="AE55" s="148"/>
      <c r="AF55" s="148"/>
      <c r="AG55" s="148" t="s">
        <v>236</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55"/>
      <c r="B56" s="156"/>
      <c r="C56" s="190" t="s">
        <v>452</v>
      </c>
      <c r="D56" s="187"/>
      <c r="E56" s="188">
        <v>1084</v>
      </c>
      <c r="F56" s="158"/>
      <c r="G56" s="158"/>
      <c r="H56" s="158"/>
      <c r="I56" s="158"/>
      <c r="J56" s="158"/>
      <c r="K56" s="158"/>
      <c r="L56" s="158"/>
      <c r="M56" s="158"/>
      <c r="N56" s="157"/>
      <c r="O56" s="157"/>
      <c r="P56" s="157"/>
      <c r="Q56" s="157"/>
      <c r="R56" s="158"/>
      <c r="S56" s="158"/>
      <c r="T56" s="158"/>
      <c r="U56" s="158"/>
      <c r="V56" s="158"/>
      <c r="W56" s="158"/>
      <c r="X56" s="158"/>
      <c r="Y56" s="148"/>
      <c r="Z56" s="148"/>
      <c r="AA56" s="148"/>
      <c r="AB56" s="148"/>
      <c r="AC56" s="148"/>
      <c r="AD56" s="148"/>
      <c r="AE56" s="148"/>
      <c r="AF56" s="148"/>
      <c r="AG56" s="148" t="s">
        <v>239</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5">
      <c r="A57" s="155"/>
      <c r="B57" s="156"/>
      <c r="C57" s="190" t="s">
        <v>462</v>
      </c>
      <c r="D57" s="187"/>
      <c r="E57" s="188">
        <v>1593</v>
      </c>
      <c r="F57" s="158"/>
      <c r="G57" s="158"/>
      <c r="H57" s="158"/>
      <c r="I57" s="158"/>
      <c r="J57" s="158"/>
      <c r="K57" s="158"/>
      <c r="L57" s="158"/>
      <c r="M57" s="158"/>
      <c r="N57" s="157"/>
      <c r="O57" s="157"/>
      <c r="P57" s="157"/>
      <c r="Q57" s="157"/>
      <c r="R57" s="158"/>
      <c r="S57" s="158"/>
      <c r="T57" s="158"/>
      <c r="U57" s="158"/>
      <c r="V57" s="158"/>
      <c r="W57" s="158"/>
      <c r="X57" s="158"/>
      <c r="Y57" s="148"/>
      <c r="Z57" s="148"/>
      <c r="AA57" s="148"/>
      <c r="AB57" s="148"/>
      <c r="AC57" s="148"/>
      <c r="AD57" s="148"/>
      <c r="AE57" s="148"/>
      <c r="AF57" s="148"/>
      <c r="AG57" s="148" t="s">
        <v>239</v>
      </c>
      <c r="AH57" s="148">
        <v>0</v>
      </c>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55"/>
      <c r="B58" s="156"/>
      <c r="C58" s="190" t="s">
        <v>454</v>
      </c>
      <c r="D58" s="187"/>
      <c r="E58" s="188">
        <v>19</v>
      </c>
      <c r="F58" s="158"/>
      <c r="G58" s="158"/>
      <c r="H58" s="158"/>
      <c r="I58" s="158"/>
      <c r="J58" s="158"/>
      <c r="K58" s="158"/>
      <c r="L58" s="158"/>
      <c r="M58" s="158"/>
      <c r="N58" s="157"/>
      <c r="O58" s="157"/>
      <c r="P58" s="157"/>
      <c r="Q58" s="157"/>
      <c r="R58" s="158"/>
      <c r="S58" s="158"/>
      <c r="T58" s="158"/>
      <c r="U58" s="158"/>
      <c r="V58" s="158"/>
      <c r="W58" s="158"/>
      <c r="X58" s="158"/>
      <c r="Y58" s="148"/>
      <c r="Z58" s="148"/>
      <c r="AA58" s="148"/>
      <c r="AB58" s="148"/>
      <c r="AC58" s="148"/>
      <c r="AD58" s="148"/>
      <c r="AE58" s="148"/>
      <c r="AF58" s="148"/>
      <c r="AG58" s="148" t="s">
        <v>239</v>
      </c>
      <c r="AH58" s="148">
        <v>0</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ht="20.399999999999999" outlineLevel="1" x14ac:dyDescent="0.25">
      <c r="A59" s="167">
        <v>14</v>
      </c>
      <c r="B59" s="168" t="s">
        <v>463</v>
      </c>
      <c r="C59" s="183" t="s">
        <v>464</v>
      </c>
      <c r="D59" s="169" t="s">
        <v>252</v>
      </c>
      <c r="E59" s="170">
        <v>24</v>
      </c>
      <c r="F59" s="171"/>
      <c r="G59" s="172">
        <f>ROUND(E59*F59,2)</f>
        <v>0</v>
      </c>
      <c r="H59" s="171"/>
      <c r="I59" s="172">
        <f>ROUND(E59*H59,2)</f>
        <v>0</v>
      </c>
      <c r="J59" s="171"/>
      <c r="K59" s="172">
        <f>ROUND(E59*J59,2)</f>
        <v>0</v>
      </c>
      <c r="L59" s="172">
        <v>21</v>
      </c>
      <c r="M59" s="172">
        <f>G59*(1+L59/100)</f>
        <v>0</v>
      </c>
      <c r="N59" s="170">
        <v>0.28799999999999998</v>
      </c>
      <c r="O59" s="170">
        <f>ROUND(E59*N59,2)</f>
        <v>6.91</v>
      </c>
      <c r="P59" s="170">
        <v>0</v>
      </c>
      <c r="Q59" s="170">
        <f>ROUND(E59*P59,2)</f>
        <v>0</v>
      </c>
      <c r="R59" s="172" t="s">
        <v>253</v>
      </c>
      <c r="S59" s="172" t="s">
        <v>210</v>
      </c>
      <c r="T59" s="173" t="s">
        <v>210</v>
      </c>
      <c r="U59" s="158">
        <v>2.3E-2</v>
      </c>
      <c r="V59" s="158">
        <f>ROUND(E59*U59,2)</f>
        <v>0.55000000000000004</v>
      </c>
      <c r="W59" s="158"/>
      <c r="X59" s="158" t="s">
        <v>235</v>
      </c>
      <c r="Y59" s="148"/>
      <c r="Z59" s="148"/>
      <c r="AA59" s="148"/>
      <c r="AB59" s="148"/>
      <c r="AC59" s="148"/>
      <c r="AD59" s="148"/>
      <c r="AE59" s="148"/>
      <c r="AF59" s="148"/>
      <c r="AG59" s="148" t="s">
        <v>236</v>
      </c>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5">
      <c r="A60" s="155"/>
      <c r="B60" s="156"/>
      <c r="C60" s="190" t="s">
        <v>465</v>
      </c>
      <c r="D60" s="187"/>
      <c r="E60" s="188">
        <v>24</v>
      </c>
      <c r="F60" s="158"/>
      <c r="G60" s="158"/>
      <c r="H60" s="158"/>
      <c r="I60" s="158"/>
      <c r="J60" s="158"/>
      <c r="K60" s="158"/>
      <c r="L60" s="158"/>
      <c r="M60" s="158"/>
      <c r="N60" s="157"/>
      <c r="O60" s="157"/>
      <c r="P60" s="157"/>
      <c r="Q60" s="157"/>
      <c r="R60" s="158"/>
      <c r="S60" s="158"/>
      <c r="T60" s="158"/>
      <c r="U60" s="158"/>
      <c r="V60" s="158"/>
      <c r="W60" s="158"/>
      <c r="X60" s="158"/>
      <c r="Y60" s="148"/>
      <c r="Z60" s="148"/>
      <c r="AA60" s="148"/>
      <c r="AB60" s="148"/>
      <c r="AC60" s="148"/>
      <c r="AD60" s="148"/>
      <c r="AE60" s="148"/>
      <c r="AF60" s="148"/>
      <c r="AG60" s="148" t="s">
        <v>239</v>
      </c>
      <c r="AH60" s="148">
        <v>0</v>
      </c>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ht="20.399999999999999" outlineLevel="1" x14ac:dyDescent="0.25">
      <c r="A61" s="167">
        <v>15</v>
      </c>
      <c r="B61" s="168" t="s">
        <v>466</v>
      </c>
      <c r="C61" s="183" t="s">
        <v>467</v>
      </c>
      <c r="D61" s="169" t="s">
        <v>252</v>
      </c>
      <c r="E61" s="170">
        <v>2862</v>
      </c>
      <c r="F61" s="171"/>
      <c r="G61" s="172">
        <f>ROUND(E61*F61,2)</f>
        <v>0</v>
      </c>
      <c r="H61" s="171"/>
      <c r="I61" s="172">
        <f>ROUND(E61*H61,2)</f>
        <v>0</v>
      </c>
      <c r="J61" s="171"/>
      <c r="K61" s="172">
        <f>ROUND(E61*J61,2)</f>
        <v>0</v>
      </c>
      <c r="L61" s="172">
        <v>21</v>
      </c>
      <c r="M61" s="172">
        <f>G61*(1+L61/100)</f>
        <v>0</v>
      </c>
      <c r="N61" s="170">
        <v>0.378</v>
      </c>
      <c r="O61" s="170">
        <f>ROUND(E61*N61,2)</f>
        <v>1081.8399999999999</v>
      </c>
      <c r="P61" s="170">
        <v>0</v>
      </c>
      <c r="Q61" s="170">
        <f>ROUND(E61*P61,2)</f>
        <v>0</v>
      </c>
      <c r="R61" s="172" t="s">
        <v>253</v>
      </c>
      <c r="S61" s="172" t="s">
        <v>210</v>
      </c>
      <c r="T61" s="173" t="s">
        <v>210</v>
      </c>
      <c r="U61" s="158">
        <v>2.5999999999999999E-2</v>
      </c>
      <c r="V61" s="158">
        <f>ROUND(E61*U61,2)</f>
        <v>74.41</v>
      </c>
      <c r="W61" s="158"/>
      <c r="X61" s="158" t="s">
        <v>235</v>
      </c>
      <c r="Y61" s="148"/>
      <c r="Z61" s="148"/>
      <c r="AA61" s="148"/>
      <c r="AB61" s="148"/>
      <c r="AC61" s="148"/>
      <c r="AD61" s="148"/>
      <c r="AE61" s="148"/>
      <c r="AF61" s="148"/>
      <c r="AG61" s="148" t="s">
        <v>236</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1" x14ac:dyDescent="0.25">
      <c r="A62" s="155"/>
      <c r="B62" s="156"/>
      <c r="C62" s="190" t="s">
        <v>468</v>
      </c>
      <c r="D62" s="187"/>
      <c r="E62" s="188">
        <v>182</v>
      </c>
      <c r="F62" s="158"/>
      <c r="G62" s="158"/>
      <c r="H62" s="158"/>
      <c r="I62" s="158"/>
      <c r="J62" s="158"/>
      <c r="K62" s="158"/>
      <c r="L62" s="158"/>
      <c r="M62" s="158"/>
      <c r="N62" s="157"/>
      <c r="O62" s="157"/>
      <c r="P62" s="157"/>
      <c r="Q62" s="157"/>
      <c r="R62" s="158"/>
      <c r="S62" s="158"/>
      <c r="T62" s="158"/>
      <c r="U62" s="158"/>
      <c r="V62" s="158"/>
      <c r="W62" s="158"/>
      <c r="X62" s="158"/>
      <c r="Y62" s="148"/>
      <c r="Z62" s="148"/>
      <c r="AA62" s="148"/>
      <c r="AB62" s="148"/>
      <c r="AC62" s="148"/>
      <c r="AD62" s="148"/>
      <c r="AE62" s="148"/>
      <c r="AF62" s="148"/>
      <c r="AG62" s="148" t="s">
        <v>239</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55"/>
      <c r="B63" s="156"/>
      <c r="C63" s="190" t="s">
        <v>452</v>
      </c>
      <c r="D63" s="187"/>
      <c r="E63" s="188">
        <v>1084</v>
      </c>
      <c r="F63" s="158"/>
      <c r="G63" s="158"/>
      <c r="H63" s="158"/>
      <c r="I63" s="158"/>
      <c r="J63" s="158"/>
      <c r="K63" s="158"/>
      <c r="L63" s="158"/>
      <c r="M63" s="158"/>
      <c r="N63" s="157"/>
      <c r="O63" s="157"/>
      <c r="P63" s="157"/>
      <c r="Q63" s="157"/>
      <c r="R63" s="158"/>
      <c r="S63" s="158"/>
      <c r="T63" s="158"/>
      <c r="U63" s="158"/>
      <c r="V63" s="158"/>
      <c r="W63" s="158"/>
      <c r="X63" s="158"/>
      <c r="Y63" s="148"/>
      <c r="Z63" s="148"/>
      <c r="AA63" s="148"/>
      <c r="AB63" s="148"/>
      <c r="AC63" s="148"/>
      <c r="AD63" s="148"/>
      <c r="AE63" s="148"/>
      <c r="AF63" s="148"/>
      <c r="AG63" s="148" t="s">
        <v>239</v>
      </c>
      <c r="AH63" s="148">
        <v>0</v>
      </c>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1" x14ac:dyDescent="0.25">
      <c r="A64" s="155"/>
      <c r="B64" s="156"/>
      <c r="C64" s="190" t="s">
        <v>453</v>
      </c>
      <c r="D64" s="187"/>
      <c r="E64" s="188">
        <v>1596</v>
      </c>
      <c r="F64" s="158"/>
      <c r="G64" s="158"/>
      <c r="H64" s="158"/>
      <c r="I64" s="158"/>
      <c r="J64" s="158"/>
      <c r="K64" s="158"/>
      <c r="L64" s="158"/>
      <c r="M64" s="158"/>
      <c r="N64" s="157"/>
      <c r="O64" s="157"/>
      <c r="P64" s="157"/>
      <c r="Q64" s="157"/>
      <c r="R64" s="158"/>
      <c r="S64" s="158"/>
      <c r="T64" s="158"/>
      <c r="U64" s="158"/>
      <c r="V64" s="158"/>
      <c r="W64" s="158"/>
      <c r="X64" s="158"/>
      <c r="Y64" s="148"/>
      <c r="Z64" s="148"/>
      <c r="AA64" s="148"/>
      <c r="AB64" s="148"/>
      <c r="AC64" s="148"/>
      <c r="AD64" s="148"/>
      <c r="AE64" s="148"/>
      <c r="AF64" s="148"/>
      <c r="AG64" s="148" t="s">
        <v>239</v>
      </c>
      <c r="AH64" s="148">
        <v>0</v>
      </c>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ht="20.399999999999999" outlineLevel="1" x14ac:dyDescent="0.25">
      <c r="A65" s="167">
        <v>16</v>
      </c>
      <c r="B65" s="168" t="s">
        <v>469</v>
      </c>
      <c r="C65" s="183" t="s">
        <v>470</v>
      </c>
      <c r="D65" s="169" t="s">
        <v>252</v>
      </c>
      <c r="E65" s="170">
        <v>3434.4</v>
      </c>
      <c r="F65" s="171"/>
      <c r="G65" s="172">
        <f>ROUND(E65*F65,2)</f>
        <v>0</v>
      </c>
      <c r="H65" s="171"/>
      <c r="I65" s="172">
        <f>ROUND(E65*H65,2)</f>
        <v>0</v>
      </c>
      <c r="J65" s="171"/>
      <c r="K65" s="172">
        <f>ROUND(E65*J65,2)</f>
        <v>0</v>
      </c>
      <c r="L65" s="172">
        <v>21</v>
      </c>
      <c r="M65" s="172">
        <f>G65*(1+L65/100)</f>
        <v>0</v>
      </c>
      <c r="N65" s="170">
        <v>0.4536</v>
      </c>
      <c r="O65" s="170">
        <f>ROUND(E65*N65,2)</f>
        <v>1557.84</v>
      </c>
      <c r="P65" s="170">
        <v>0</v>
      </c>
      <c r="Q65" s="170">
        <f>ROUND(E65*P65,2)</f>
        <v>0</v>
      </c>
      <c r="R65" s="172" t="s">
        <v>253</v>
      </c>
      <c r="S65" s="172" t="s">
        <v>210</v>
      </c>
      <c r="T65" s="173" t="s">
        <v>210</v>
      </c>
      <c r="U65" s="158">
        <v>2.5999999999999999E-2</v>
      </c>
      <c r="V65" s="158">
        <f>ROUND(E65*U65,2)</f>
        <v>89.29</v>
      </c>
      <c r="W65" s="158"/>
      <c r="X65" s="158" t="s">
        <v>235</v>
      </c>
      <c r="Y65" s="148"/>
      <c r="Z65" s="148"/>
      <c r="AA65" s="148"/>
      <c r="AB65" s="148"/>
      <c r="AC65" s="148"/>
      <c r="AD65" s="148"/>
      <c r="AE65" s="148"/>
      <c r="AF65" s="148"/>
      <c r="AG65" s="148" t="s">
        <v>236</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1" x14ac:dyDescent="0.25">
      <c r="A66" s="155"/>
      <c r="B66" s="156"/>
      <c r="C66" s="190" t="s">
        <v>471</v>
      </c>
      <c r="D66" s="187"/>
      <c r="E66" s="188">
        <v>218.4</v>
      </c>
      <c r="F66" s="158"/>
      <c r="G66" s="158"/>
      <c r="H66" s="158"/>
      <c r="I66" s="158"/>
      <c r="J66" s="158"/>
      <c r="K66" s="158"/>
      <c r="L66" s="158"/>
      <c r="M66" s="158"/>
      <c r="N66" s="157"/>
      <c r="O66" s="157"/>
      <c r="P66" s="157"/>
      <c r="Q66" s="157"/>
      <c r="R66" s="158"/>
      <c r="S66" s="158"/>
      <c r="T66" s="158"/>
      <c r="U66" s="158"/>
      <c r="V66" s="158"/>
      <c r="W66" s="158"/>
      <c r="X66" s="158"/>
      <c r="Y66" s="148"/>
      <c r="Z66" s="148"/>
      <c r="AA66" s="148"/>
      <c r="AB66" s="148"/>
      <c r="AC66" s="148"/>
      <c r="AD66" s="148"/>
      <c r="AE66" s="148"/>
      <c r="AF66" s="148"/>
      <c r="AG66" s="148" t="s">
        <v>239</v>
      </c>
      <c r="AH66" s="148">
        <v>0</v>
      </c>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55"/>
      <c r="B67" s="156"/>
      <c r="C67" s="190" t="s">
        <v>472</v>
      </c>
      <c r="D67" s="187"/>
      <c r="E67" s="188">
        <v>1300.8</v>
      </c>
      <c r="F67" s="158"/>
      <c r="G67" s="158"/>
      <c r="H67" s="158"/>
      <c r="I67" s="158"/>
      <c r="J67" s="158"/>
      <c r="K67" s="158"/>
      <c r="L67" s="158"/>
      <c r="M67" s="158"/>
      <c r="N67" s="157"/>
      <c r="O67" s="157"/>
      <c r="P67" s="157"/>
      <c r="Q67" s="157"/>
      <c r="R67" s="158"/>
      <c r="S67" s="158"/>
      <c r="T67" s="158"/>
      <c r="U67" s="158"/>
      <c r="V67" s="158"/>
      <c r="W67" s="158"/>
      <c r="X67" s="158"/>
      <c r="Y67" s="148"/>
      <c r="Z67" s="148"/>
      <c r="AA67" s="148"/>
      <c r="AB67" s="148"/>
      <c r="AC67" s="148"/>
      <c r="AD67" s="148"/>
      <c r="AE67" s="148"/>
      <c r="AF67" s="148"/>
      <c r="AG67" s="148" t="s">
        <v>239</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1" x14ac:dyDescent="0.25">
      <c r="A68" s="155"/>
      <c r="B68" s="156"/>
      <c r="C68" s="190" t="s">
        <v>473</v>
      </c>
      <c r="D68" s="187"/>
      <c r="E68" s="188">
        <v>1915.2</v>
      </c>
      <c r="F68" s="158"/>
      <c r="G68" s="158"/>
      <c r="H68" s="158"/>
      <c r="I68" s="158"/>
      <c r="J68" s="158"/>
      <c r="K68" s="158"/>
      <c r="L68" s="158"/>
      <c r="M68" s="158"/>
      <c r="N68" s="157"/>
      <c r="O68" s="157"/>
      <c r="P68" s="157"/>
      <c r="Q68" s="157"/>
      <c r="R68" s="158"/>
      <c r="S68" s="158"/>
      <c r="T68" s="158"/>
      <c r="U68" s="158"/>
      <c r="V68" s="158"/>
      <c r="W68" s="158"/>
      <c r="X68" s="158"/>
      <c r="Y68" s="148"/>
      <c r="Z68" s="148"/>
      <c r="AA68" s="148"/>
      <c r="AB68" s="148"/>
      <c r="AC68" s="148"/>
      <c r="AD68" s="148"/>
      <c r="AE68" s="148"/>
      <c r="AF68" s="148"/>
      <c r="AG68" s="148" t="s">
        <v>239</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ht="20.399999999999999" outlineLevel="1" x14ac:dyDescent="0.25">
      <c r="A69" s="167">
        <v>17</v>
      </c>
      <c r="B69" s="168" t="s">
        <v>474</v>
      </c>
      <c r="C69" s="183" t="s">
        <v>475</v>
      </c>
      <c r="D69" s="169" t="s">
        <v>252</v>
      </c>
      <c r="E69" s="170">
        <v>22.8</v>
      </c>
      <c r="F69" s="171"/>
      <c r="G69" s="172">
        <f>ROUND(E69*F69,2)</f>
        <v>0</v>
      </c>
      <c r="H69" s="171"/>
      <c r="I69" s="172">
        <f>ROUND(E69*H69,2)</f>
        <v>0</v>
      </c>
      <c r="J69" s="171"/>
      <c r="K69" s="172">
        <f>ROUND(E69*J69,2)</f>
        <v>0</v>
      </c>
      <c r="L69" s="172">
        <v>21</v>
      </c>
      <c r="M69" s="172">
        <f>G69*(1+L69/100)</f>
        <v>0</v>
      </c>
      <c r="N69" s="170">
        <v>0.441</v>
      </c>
      <c r="O69" s="170">
        <f>ROUND(E69*N69,2)</f>
        <v>10.050000000000001</v>
      </c>
      <c r="P69" s="170">
        <v>0</v>
      </c>
      <c r="Q69" s="170">
        <f>ROUND(E69*P69,2)</f>
        <v>0</v>
      </c>
      <c r="R69" s="172" t="s">
        <v>253</v>
      </c>
      <c r="S69" s="172" t="s">
        <v>210</v>
      </c>
      <c r="T69" s="173" t="s">
        <v>210</v>
      </c>
      <c r="U69" s="158">
        <v>2.9000000000000001E-2</v>
      </c>
      <c r="V69" s="158">
        <f>ROUND(E69*U69,2)</f>
        <v>0.66</v>
      </c>
      <c r="W69" s="158"/>
      <c r="X69" s="158" t="s">
        <v>235</v>
      </c>
      <c r="Y69" s="148"/>
      <c r="Z69" s="148"/>
      <c r="AA69" s="148"/>
      <c r="AB69" s="148"/>
      <c r="AC69" s="148"/>
      <c r="AD69" s="148"/>
      <c r="AE69" s="148"/>
      <c r="AF69" s="148"/>
      <c r="AG69" s="148" t="s">
        <v>236</v>
      </c>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1" x14ac:dyDescent="0.25">
      <c r="A70" s="155"/>
      <c r="B70" s="156"/>
      <c r="C70" s="190" t="s">
        <v>476</v>
      </c>
      <c r="D70" s="187"/>
      <c r="E70" s="188">
        <v>22.8</v>
      </c>
      <c r="F70" s="158"/>
      <c r="G70" s="158"/>
      <c r="H70" s="158"/>
      <c r="I70" s="158"/>
      <c r="J70" s="158"/>
      <c r="K70" s="158"/>
      <c r="L70" s="158"/>
      <c r="M70" s="158"/>
      <c r="N70" s="157"/>
      <c r="O70" s="157"/>
      <c r="P70" s="157"/>
      <c r="Q70" s="157"/>
      <c r="R70" s="158"/>
      <c r="S70" s="158"/>
      <c r="T70" s="158"/>
      <c r="U70" s="158"/>
      <c r="V70" s="158"/>
      <c r="W70" s="158"/>
      <c r="X70" s="158"/>
      <c r="Y70" s="148"/>
      <c r="Z70" s="148"/>
      <c r="AA70" s="148"/>
      <c r="AB70" s="148"/>
      <c r="AC70" s="148"/>
      <c r="AD70" s="148"/>
      <c r="AE70" s="148"/>
      <c r="AF70" s="148"/>
      <c r="AG70" s="148" t="s">
        <v>239</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ht="20.399999999999999" outlineLevel="1" x14ac:dyDescent="0.25">
      <c r="A71" s="167">
        <v>18</v>
      </c>
      <c r="B71" s="168" t="s">
        <v>477</v>
      </c>
      <c r="C71" s="183" t="s">
        <v>478</v>
      </c>
      <c r="D71" s="169" t="s">
        <v>252</v>
      </c>
      <c r="E71" s="170">
        <v>182</v>
      </c>
      <c r="F71" s="171"/>
      <c r="G71" s="172">
        <f>ROUND(E71*F71,2)</f>
        <v>0</v>
      </c>
      <c r="H71" s="171"/>
      <c r="I71" s="172">
        <f>ROUND(E71*H71,2)</f>
        <v>0</v>
      </c>
      <c r="J71" s="171"/>
      <c r="K71" s="172">
        <f>ROUND(E71*J71,2)</f>
        <v>0</v>
      </c>
      <c r="L71" s="172">
        <v>21</v>
      </c>
      <c r="M71" s="172">
        <f>G71*(1+L71/100)</f>
        <v>0</v>
      </c>
      <c r="N71" s="170">
        <v>0.18462999999999999</v>
      </c>
      <c r="O71" s="170">
        <f>ROUND(E71*N71,2)</f>
        <v>33.6</v>
      </c>
      <c r="P71" s="170">
        <v>0</v>
      </c>
      <c r="Q71" s="170">
        <f>ROUND(E71*P71,2)</f>
        <v>0</v>
      </c>
      <c r="R71" s="172" t="s">
        <v>253</v>
      </c>
      <c r="S71" s="172" t="s">
        <v>210</v>
      </c>
      <c r="T71" s="173" t="s">
        <v>210</v>
      </c>
      <c r="U71" s="158">
        <v>6.4000000000000001E-2</v>
      </c>
      <c r="V71" s="158">
        <f>ROUND(E71*U71,2)</f>
        <v>11.65</v>
      </c>
      <c r="W71" s="158"/>
      <c r="X71" s="158" t="s">
        <v>235</v>
      </c>
      <c r="Y71" s="148"/>
      <c r="Z71" s="148"/>
      <c r="AA71" s="148"/>
      <c r="AB71" s="148"/>
      <c r="AC71" s="148"/>
      <c r="AD71" s="148"/>
      <c r="AE71" s="148"/>
      <c r="AF71" s="148"/>
      <c r="AG71" s="148" t="s">
        <v>236</v>
      </c>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5">
      <c r="A72" s="155"/>
      <c r="B72" s="156"/>
      <c r="C72" s="255" t="s">
        <v>479</v>
      </c>
      <c r="D72" s="256"/>
      <c r="E72" s="256"/>
      <c r="F72" s="256"/>
      <c r="G72" s="256"/>
      <c r="H72" s="158"/>
      <c r="I72" s="158"/>
      <c r="J72" s="158"/>
      <c r="K72" s="158"/>
      <c r="L72" s="158"/>
      <c r="M72" s="158"/>
      <c r="N72" s="157"/>
      <c r="O72" s="157"/>
      <c r="P72" s="157"/>
      <c r="Q72" s="157"/>
      <c r="R72" s="158"/>
      <c r="S72" s="158"/>
      <c r="T72" s="158"/>
      <c r="U72" s="158"/>
      <c r="V72" s="158"/>
      <c r="W72" s="158"/>
      <c r="X72" s="158"/>
      <c r="Y72" s="148"/>
      <c r="Z72" s="148"/>
      <c r="AA72" s="148"/>
      <c r="AB72" s="148"/>
      <c r="AC72" s="148"/>
      <c r="AD72" s="148"/>
      <c r="AE72" s="148"/>
      <c r="AF72" s="148"/>
      <c r="AG72" s="148" t="s">
        <v>238</v>
      </c>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1" x14ac:dyDescent="0.25">
      <c r="A73" s="155"/>
      <c r="B73" s="156"/>
      <c r="C73" s="190" t="s">
        <v>468</v>
      </c>
      <c r="D73" s="187"/>
      <c r="E73" s="188">
        <v>182</v>
      </c>
      <c r="F73" s="158"/>
      <c r="G73" s="158"/>
      <c r="H73" s="158"/>
      <c r="I73" s="158"/>
      <c r="J73" s="158"/>
      <c r="K73" s="158"/>
      <c r="L73" s="158"/>
      <c r="M73" s="158"/>
      <c r="N73" s="157"/>
      <c r="O73" s="157"/>
      <c r="P73" s="157"/>
      <c r="Q73" s="157"/>
      <c r="R73" s="158"/>
      <c r="S73" s="158"/>
      <c r="T73" s="158"/>
      <c r="U73" s="158"/>
      <c r="V73" s="158"/>
      <c r="W73" s="158"/>
      <c r="X73" s="158"/>
      <c r="Y73" s="148"/>
      <c r="Z73" s="148"/>
      <c r="AA73" s="148"/>
      <c r="AB73" s="148"/>
      <c r="AC73" s="148"/>
      <c r="AD73" s="148"/>
      <c r="AE73" s="148"/>
      <c r="AF73" s="148"/>
      <c r="AG73" s="148" t="s">
        <v>239</v>
      </c>
      <c r="AH73" s="148">
        <v>0</v>
      </c>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1" x14ac:dyDescent="0.25">
      <c r="A74" s="167">
        <v>19</v>
      </c>
      <c r="B74" s="168" t="s">
        <v>480</v>
      </c>
      <c r="C74" s="183" t="s">
        <v>481</v>
      </c>
      <c r="D74" s="169" t="s">
        <v>252</v>
      </c>
      <c r="E74" s="170">
        <v>182</v>
      </c>
      <c r="F74" s="171"/>
      <c r="G74" s="172">
        <f>ROUND(E74*F74,2)</f>
        <v>0</v>
      </c>
      <c r="H74" s="171"/>
      <c r="I74" s="172">
        <f>ROUND(E74*H74,2)</f>
        <v>0</v>
      </c>
      <c r="J74" s="171"/>
      <c r="K74" s="172">
        <f>ROUND(E74*J74,2)</f>
        <v>0</v>
      </c>
      <c r="L74" s="172">
        <v>21</v>
      </c>
      <c r="M74" s="172">
        <f>G74*(1+L74/100)</f>
        <v>0</v>
      </c>
      <c r="N74" s="170">
        <v>7.5300000000000002E-3</v>
      </c>
      <c r="O74" s="170">
        <f>ROUND(E74*N74,2)</f>
        <v>1.37</v>
      </c>
      <c r="P74" s="170">
        <v>0</v>
      </c>
      <c r="Q74" s="170">
        <f>ROUND(E74*P74,2)</f>
        <v>0</v>
      </c>
      <c r="R74" s="172" t="s">
        <v>253</v>
      </c>
      <c r="S74" s="172" t="s">
        <v>210</v>
      </c>
      <c r="T74" s="173" t="s">
        <v>210</v>
      </c>
      <c r="U74" s="158">
        <v>4.0000000000000001E-3</v>
      </c>
      <c r="V74" s="158">
        <f>ROUND(E74*U74,2)</f>
        <v>0.73</v>
      </c>
      <c r="W74" s="158"/>
      <c r="X74" s="158" t="s">
        <v>235</v>
      </c>
      <c r="Y74" s="148"/>
      <c r="Z74" s="148"/>
      <c r="AA74" s="148"/>
      <c r="AB74" s="148"/>
      <c r="AC74" s="148"/>
      <c r="AD74" s="148"/>
      <c r="AE74" s="148"/>
      <c r="AF74" s="148"/>
      <c r="AG74" s="148" t="s">
        <v>236</v>
      </c>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1" x14ac:dyDescent="0.25">
      <c r="A75" s="155"/>
      <c r="B75" s="156"/>
      <c r="C75" s="255" t="s">
        <v>482</v>
      </c>
      <c r="D75" s="256"/>
      <c r="E75" s="256"/>
      <c r="F75" s="256"/>
      <c r="G75" s="256"/>
      <c r="H75" s="158"/>
      <c r="I75" s="158"/>
      <c r="J75" s="158"/>
      <c r="K75" s="158"/>
      <c r="L75" s="158"/>
      <c r="M75" s="158"/>
      <c r="N75" s="157"/>
      <c r="O75" s="157"/>
      <c r="P75" s="157"/>
      <c r="Q75" s="157"/>
      <c r="R75" s="158"/>
      <c r="S75" s="158"/>
      <c r="T75" s="158"/>
      <c r="U75" s="158"/>
      <c r="V75" s="158"/>
      <c r="W75" s="158"/>
      <c r="X75" s="158"/>
      <c r="Y75" s="148"/>
      <c r="Z75" s="148"/>
      <c r="AA75" s="148"/>
      <c r="AB75" s="148"/>
      <c r="AC75" s="148"/>
      <c r="AD75" s="148"/>
      <c r="AE75" s="148"/>
      <c r="AF75" s="148"/>
      <c r="AG75" s="148" t="s">
        <v>238</v>
      </c>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outlineLevel="1" x14ac:dyDescent="0.25">
      <c r="A76" s="155"/>
      <c r="B76" s="156"/>
      <c r="C76" s="190" t="s">
        <v>468</v>
      </c>
      <c r="D76" s="187"/>
      <c r="E76" s="188">
        <v>182</v>
      </c>
      <c r="F76" s="158"/>
      <c r="G76" s="158"/>
      <c r="H76" s="158"/>
      <c r="I76" s="158"/>
      <c r="J76" s="158"/>
      <c r="K76" s="158"/>
      <c r="L76" s="158"/>
      <c r="M76" s="158"/>
      <c r="N76" s="157"/>
      <c r="O76" s="157"/>
      <c r="P76" s="157"/>
      <c r="Q76" s="157"/>
      <c r="R76" s="158"/>
      <c r="S76" s="158"/>
      <c r="T76" s="158"/>
      <c r="U76" s="158"/>
      <c r="V76" s="158"/>
      <c r="W76" s="158"/>
      <c r="X76" s="158"/>
      <c r="Y76" s="148"/>
      <c r="Z76" s="148"/>
      <c r="AA76" s="148"/>
      <c r="AB76" s="148"/>
      <c r="AC76" s="148"/>
      <c r="AD76" s="148"/>
      <c r="AE76" s="148"/>
      <c r="AF76" s="148"/>
      <c r="AG76" s="148" t="s">
        <v>239</v>
      </c>
      <c r="AH76" s="148">
        <v>0</v>
      </c>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ht="20.399999999999999" outlineLevel="1" x14ac:dyDescent="0.25">
      <c r="A77" s="167">
        <v>20</v>
      </c>
      <c r="B77" s="168" t="s">
        <v>483</v>
      </c>
      <c r="C77" s="183" t="s">
        <v>484</v>
      </c>
      <c r="D77" s="169" t="s">
        <v>252</v>
      </c>
      <c r="E77" s="170">
        <v>182</v>
      </c>
      <c r="F77" s="171"/>
      <c r="G77" s="172">
        <f>ROUND(E77*F77,2)</f>
        <v>0</v>
      </c>
      <c r="H77" s="171"/>
      <c r="I77" s="172">
        <f>ROUND(E77*H77,2)</f>
        <v>0</v>
      </c>
      <c r="J77" s="171"/>
      <c r="K77" s="172">
        <f>ROUND(E77*J77,2)</f>
        <v>0</v>
      </c>
      <c r="L77" s="172">
        <v>21</v>
      </c>
      <c r="M77" s="172">
        <f>G77*(1+L77/100)</f>
        <v>0</v>
      </c>
      <c r="N77" s="170">
        <v>6.0999999999999997E-4</v>
      </c>
      <c r="O77" s="170">
        <f>ROUND(E77*N77,2)</f>
        <v>0.11</v>
      </c>
      <c r="P77" s="170">
        <v>0</v>
      </c>
      <c r="Q77" s="170">
        <f>ROUND(E77*P77,2)</f>
        <v>0</v>
      </c>
      <c r="R77" s="172" t="s">
        <v>253</v>
      </c>
      <c r="S77" s="172" t="s">
        <v>210</v>
      </c>
      <c r="T77" s="173" t="s">
        <v>210</v>
      </c>
      <c r="U77" s="158">
        <v>2E-3</v>
      </c>
      <c r="V77" s="158">
        <f>ROUND(E77*U77,2)</f>
        <v>0.36</v>
      </c>
      <c r="W77" s="158"/>
      <c r="X77" s="158" t="s">
        <v>235</v>
      </c>
      <c r="Y77" s="148"/>
      <c r="Z77" s="148"/>
      <c r="AA77" s="148"/>
      <c r="AB77" s="148"/>
      <c r="AC77" s="148"/>
      <c r="AD77" s="148"/>
      <c r="AE77" s="148"/>
      <c r="AF77" s="148"/>
      <c r="AG77" s="148" t="s">
        <v>236</v>
      </c>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1" x14ac:dyDescent="0.25">
      <c r="A78" s="155"/>
      <c r="B78" s="156"/>
      <c r="C78" s="190" t="s">
        <v>468</v>
      </c>
      <c r="D78" s="187"/>
      <c r="E78" s="188">
        <v>182</v>
      </c>
      <c r="F78" s="158"/>
      <c r="G78" s="158"/>
      <c r="H78" s="158"/>
      <c r="I78" s="158"/>
      <c r="J78" s="158"/>
      <c r="K78" s="158"/>
      <c r="L78" s="158"/>
      <c r="M78" s="158"/>
      <c r="N78" s="157"/>
      <c r="O78" s="157"/>
      <c r="P78" s="157"/>
      <c r="Q78" s="157"/>
      <c r="R78" s="158"/>
      <c r="S78" s="158"/>
      <c r="T78" s="158"/>
      <c r="U78" s="158"/>
      <c r="V78" s="158"/>
      <c r="W78" s="158"/>
      <c r="X78" s="158"/>
      <c r="Y78" s="148"/>
      <c r="Z78" s="148"/>
      <c r="AA78" s="148"/>
      <c r="AB78" s="148"/>
      <c r="AC78" s="148"/>
      <c r="AD78" s="148"/>
      <c r="AE78" s="148"/>
      <c r="AF78" s="148"/>
      <c r="AG78" s="148" t="s">
        <v>239</v>
      </c>
      <c r="AH78" s="148">
        <v>0</v>
      </c>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ht="20.399999999999999" outlineLevel="1" x14ac:dyDescent="0.25">
      <c r="A79" s="167">
        <v>21</v>
      </c>
      <c r="B79" s="168" t="s">
        <v>485</v>
      </c>
      <c r="C79" s="183" t="s">
        <v>486</v>
      </c>
      <c r="D79" s="169" t="s">
        <v>252</v>
      </c>
      <c r="E79" s="170">
        <v>182</v>
      </c>
      <c r="F79" s="171"/>
      <c r="G79" s="172">
        <f>ROUND(E79*F79,2)</f>
        <v>0</v>
      </c>
      <c r="H79" s="171"/>
      <c r="I79" s="172">
        <f>ROUND(E79*H79,2)</f>
        <v>0</v>
      </c>
      <c r="J79" s="171"/>
      <c r="K79" s="172">
        <f>ROUND(E79*J79,2)</f>
        <v>0</v>
      </c>
      <c r="L79" s="172">
        <v>21</v>
      </c>
      <c r="M79" s="172">
        <f>G79*(1+L79/100)</f>
        <v>0</v>
      </c>
      <c r="N79" s="170">
        <v>0.12966</v>
      </c>
      <c r="O79" s="170">
        <f>ROUND(E79*N79,2)</f>
        <v>23.6</v>
      </c>
      <c r="P79" s="170">
        <v>0</v>
      </c>
      <c r="Q79" s="170">
        <f>ROUND(E79*P79,2)</f>
        <v>0</v>
      </c>
      <c r="R79" s="172" t="s">
        <v>253</v>
      </c>
      <c r="S79" s="172" t="s">
        <v>210</v>
      </c>
      <c r="T79" s="173" t="s">
        <v>210</v>
      </c>
      <c r="U79" s="158">
        <v>7.1999999999999995E-2</v>
      </c>
      <c r="V79" s="158">
        <f>ROUND(E79*U79,2)</f>
        <v>13.1</v>
      </c>
      <c r="W79" s="158"/>
      <c r="X79" s="158" t="s">
        <v>235</v>
      </c>
      <c r="Y79" s="148"/>
      <c r="Z79" s="148"/>
      <c r="AA79" s="148"/>
      <c r="AB79" s="148"/>
      <c r="AC79" s="148"/>
      <c r="AD79" s="148"/>
      <c r="AE79" s="148"/>
      <c r="AF79" s="148"/>
      <c r="AG79" s="148" t="s">
        <v>236</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1" x14ac:dyDescent="0.25">
      <c r="A80" s="155"/>
      <c r="B80" s="156"/>
      <c r="C80" s="190" t="s">
        <v>468</v>
      </c>
      <c r="D80" s="187"/>
      <c r="E80" s="188">
        <v>182</v>
      </c>
      <c r="F80" s="158"/>
      <c r="G80" s="158"/>
      <c r="H80" s="158"/>
      <c r="I80" s="158"/>
      <c r="J80" s="158"/>
      <c r="K80" s="158"/>
      <c r="L80" s="158"/>
      <c r="M80" s="158"/>
      <c r="N80" s="157"/>
      <c r="O80" s="157"/>
      <c r="P80" s="157"/>
      <c r="Q80" s="157"/>
      <c r="R80" s="158"/>
      <c r="S80" s="158"/>
      <c r="T80" s="158"/>
      <c r="U80" s="158"/>
      <c r="V80" s="158"/>
      <c r="W80" s="158"/>
      <c r="X80" s="158"/>
      <c r="Y80" s="148"/>
      <c r="Z80" s="148"/>
      <c r="AA80" s="148"/>
      <c r="AB80" s="148"/>
      <c r="AC80" s="148"/>
      <c r="AD80" s="148"/>
      <c r="AE80" s="148"/>
      <c r="AF80" s="148"/>
      <c r="AG80" s="148" t="s">
        <v>239</v>
      </c>
      <c r="AH80" s="148">
        <v>0</v>
      </c>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5">
      <c r="A81" s="167">
        <v>22</v>
      </c>
      <c r="B81" s="168" t="s">
        <v>487</v>
      </c>
      <c r="C81" s="183" t="s">
        <v>488</v>
      </c>
      <c r="D81" s="169" t="s">
        <v>252</v>
      </c>
      <c r="E81" s="170">
        <v>20</v>
      </c>
      <c r="F81" s="171"/>
      <c r="G81" s="172">
        <f>ROUND(E81*F81,2)</f>
        <v>0</v>
      </c>
      <c r="H81" s="171"/>
      <c r="I81" s="172">
        <f>ROUND(E81*H81,2)</f>
        <v>0</v>
      </c>
      <c r="J81" s="171"/>
      <c r="K81" s="172">
        <f>ROUND(E81*J81,2)</f>
        <v>0</v>
      </c>
      <c r="L81" s="172">
        <v>21</v>
      </c>
      <c r="M81" s="172">
        <f>G81*(1+L81/100)</f>
        <v>0</v>
      </c>
      <c r="N81" s="170">
        <v>8.3500000000000005E-2</v>
      </c>
      <c r="O81" s="170">
        <f>ROUND(E81*N81,2)</f>
        <v>1.67</v>
      </c>
      <c r="P81" s="170">
        <v>0</v>
      </c>
      <c r="Q81" s="170">
        <f>ROUND(E81*P81,2)</f>
        <v>0</v>
      </c>
      <c r="R81" s="172" t="s">
        <v>253</v>
      </c>
      <c r="S81" s="172" t="s">
        <v>210</v>
      </c>
      <c r="T81" s="173" t="s">
        <v>210</v>
      </c>
      <c r="U81" s="158">
        <v>0.25</v>
      </c>
      <c r="V81" s="158">
        <f>ROUND(E81*U81,2)</f>
        <v>5</v>
      </c>
      <c r="W81" s="158"/>
      <c r="X81" s="158" t="s">
        <v>235</v>
      </c>
      <c r="Y81" s="148"/>
      <c r="Z81" s="148"/>
      <c r="AA81" s="148"/>
      <c r="AB81" s="148"/>
      <c r="AC81" s="148"/>
      <c r="AD81" s="148"/>
      <c r="AE81" s="148"/>
      <c r="AF81" s="148"/>
      <c r="AG81" s="148" t="s">
        <v>236</v>
      </c>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55"/>
      <c r="B82" s="156"/>
      <c r="C82" s="255" t="s">
        <v>489</v>
      </c>
      <c r="D82" s="256"/>
      <c r="E82" s="256"/>
      <c r="F82" s="256"/>
      <c r="G82" s="256"/>
      <c r="H82" s="158"/>
      <c r="I82" s="158"/>
      <c r="J82" s="158"/>
      <c r="K82" s="158"/>
      <c r="L82" s="158"/>
      <c r="M82" s="158"/>
      <c r="N82" s="157"/>
      <c r="O82" s="157"/>
      <c r="P82" s="157"/>
      <c r="Q82" s="157"/>
      <c r="R82" s="158"/>
      <c r="S82" s="158"/>
      <c r="T82" s="158"/>
      <c r="U82" s="158"/>
      <c r="V82" s="158"/>
      <c r="W82" s="158"/>
      <c r="X82" s="158"/>
      <c r="Y82" s="148"/>
      <c r="Z82" s="148"/>
      <c r="AA82" s="148"/>
      <c r="AB82" s="148"/>
      <c r="AC82" s="148"/>
      <c r="AD82" s="148"/>
      <c r="AE82" s="148"/>
      <c r="AF82" s="148"/>
      <c r="AG82" s="148" t="s">
        <v>238</v>
      </c>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outlineLevel="1" x14ac:dyDescent="0.25">
      <c r="A83" s="155"/>
      <c r="B83" s="156"/>
      <c r="C83" s="190" t="s">
        <v>490</v>
      </c>
      <c r="D83" s="187"/>
      <c r="E83" s="188">
        <v>20</v>
      </c>
      <c r="F83" s="158"/>
      <c r="G83" s="158"/>
      <c r="H83" s="158"/>
      <c r="I83" s="158"/>
      <c r="J83" s="158"/>
      <c r="K83" s="158"/>
      <c r="L83" s="158"/>
      <c r="M83" s="158"/>
      <c r="N83" s="157"/>
      <c r="O83" s="157"/>
      <c r="P83" s="157"/>
      <c r="Q83" s="157"/>
      <c r="R83" s="158"/>
      <c r="S83" s="158"/>
      <c r="T83" s="158"/>
      <c r="U83" s="158"/>
      <c r="V83" s="158"/>
      <c r="W83" s="158"/>
      <c r="X83" s="158"/>
      <c r="Y83" s="148"/>
      <c r="Z83" s="148"/>
      <c r="AA83" s="148"/>
      <c r="AB83" s="148"/>
      <c r="AC83" s="148"/>
      <c r="AD83" s="148"/>
      <c r="AE83" s="148"/>
      <c r="AF83" s="148"/>
      <c r="AG83" s="148" t="s">
        <v>239</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67">
        <v>23</v>
      </c>
      <c r="B84" s="168" t="s">
        <v>491</v>
      </c>
      <c r="C84" s="183" t="s">
        <v>492</v>
      </c>
      <c r="D84" s="169" t="s">
        <v>252</v>
      </c>
      <c r="E84" s="170">
        <v>19</v>
      </c>
      <c r="F84" s="171"/>
      <c r="G84" s="172">
        <f>ROUND(E84*F84,2)</f>
        <v>0</v>
      </c>
      <c r="H84" s="171"/>
      <c r="I84" s="172">
        <f>ROUND(E84*H84,2)</f>
        <v>0</v>
      </c>
      <c r="J84" s="171"/>
      <c r="K84" s="172">
        <f>ROUND(E84*J84,2)</f>
        <v>0</v>
      </c>
      <c r="L84" s="172">
        <v>21</v>
      </c>
      <c r="M84" s="172">
        <f>G84*(1+L84/100)</f>
        <v>0</v>
      </c>
      <c r="N84" s="170">
        <v>5.5449999999999999E-2</v>
      </c>
      <c r="O84" s="170">
        <f>ROUND(E84*N84,2)</f>
        <v>1.05</v>
      </c>
      <c r="P84" s="170">
        <v>0</v>
      </c>
      <c r="Q84" s="170">
        <f>ROUND(E84*P84,2)</f>
        <v>0</v>
      </c>
      <c r="R84" s="172" t="s">
        <v>253</v>
      </c>
      <c r="S84" s="172" t="s">
        <v>210</v>
      </c>
      <c r="T84" s="173" t="s">
        <v>210</v>
      </c>
      <c r="U84" s="158">
        <v>0.442</v>
      </c>
      <c r="V84" s="158">
        <f>ROUND(E84*U84,2)</f>
        <v>8.4</v>
      </c>
      <c r="W84" s="158"/>
      <c r="X84" s="158" t="s">
        <v>235</v>
      </c>
      <c r="Y84" s="148"/>
      <c r="Z84" s="148"/>
      <c r="AA84" s="148"/>
      <c r="AB84" s="148"/>
      <c r="AC84" s="148"/>
      <c r="AD84" s="148"/>
      <c r="AE84" s="148"/>
      <c r="AF84" s="148"/>
      <c r="AG84" s="148" t="s">
        <v>236</v>
      </c>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ht="21" outlineLevel="1" x14ac:dyDescent="0.25">
      <c r="A85" s="155"/>
      <c r="B85" s="156"/>
      <c r="C85" s="255" t="s">
        <v>493</v>
      </c>
      <c r="D85" s="256"/>
      <c r="E85" s="256"/>
      <c r="F85" s="256"/>
      <c r="G85" s="256"/>
      <c r="H85" s="158"/>
      <c r="I85" s="158"/>
      <c r="J85" s="158"/>
      <c r="K85" s="158"/>
      <c r="L85" s="158"/>
      <c r="M85" s="158"/>
      <c r="N85" s="157"/>
      <c r="O85" s="157"/>
      <c r="P85" s="157"/>
      <c r="Q85" s="157"/>
      <c r="R85" s="158"/>
      <c r="S85" s="158"/>
      <c r="T85" s="158"/>
      <c r="U85" s="158"/>
      <c r="V85" s="158"/>
      <c r="W85" s="158"/>
      <c r="X85" s="158"/>
      <c r="Y85" s="148"/>
      <c r="Z85" s="148"/>
      <c r="AA85" s="148"/>
      <c r="AB85" s="148"/>
      <c r="AC85" s="148"/>
      <c r="AD85" s="148"/>
      <c r="AE85" s="148"/>
      <c r="AF85" s="148"/>
      <c r="AG85" s="148" t="s">
        <v>238</v>
      </c>
      <c r="AH85" s="148"/>
      <c r="AI85" s="148"/>
      <c r="AJ85" s="148"/>
      <c r="AK85" s="148"/>
      <c r="AL85" s="148"/>
      <c r="AM85" s="148"/>
      <c r="AN85" s="148"/>
      <c r="AO85" s="148"/>
      <c r="AP85" s="148"/>
      <c r="AQ85" s="148"/>
      <c r="AR85" s="148"/>
      <c r="AS85" s="148"/>
      <c r="AT85" s="148"/>
      <c r="AU85" s="148"/>
      <c r="AV85" s="148"/>
      <c r="AW85" s="148"/>
      <c r="AX85" s="148"/>
      <c r="AY85" s="148"/>
      <c r="AZ85" s="148"/>
      <c r="BA85" s="189" t="str">
        <f>C85</f>
        <v>s provedením lože z kameniva drceného, s vyplněním spár, s dvojitým hutněním a se smetením přebytečného materiálu na krajnici. S dodáním hmot pro lože a výplň spár.</v>
      </c>
      <c r="BB85" s="148"/>
      <c r="BC85" s="148"/>
      <c r="BD85" s="148"/>
      <c r="BE85" s="148"/>
      <c r="BF85" s="148"/>
      <c r="BG85" s="148"/>
      <c r="BH85" s="148"/>
    </row>
    <row r="86" spans="1:60" outlineLevel="1" x14ac:dyDescent="0.25">
      <c r="A86" s="155"/>
      <c r="B86" s="156"/>
      <c r="C86" s="190" t="s">
        <v>454</v>
      </c>
      <c r="D86" s="187"/>
      <c r="E86" s="188">
        <v>19</v>
      </c>
      <c r="F86" s="158"/>
      <c r="G86" s="158"/>
      <c r="H86" s="158"/>
      <c r="I86" s="158"/>
      <c r="J86" s="158"/>
      <c r="K86" s="158"/>
      <c r="L86" s="158"/>
      <c r="M86" s="158"/>
      <c r="N86" s="157"/>
      <c r="O86" s="157"/>
      <c r="P86" s="157"/>
      <c r="Q86" s="157"/>
      <c r="R86" s="158"/>
      <c r="S86" s="158"/>
      <c r="T86" s="158"/>
      <c r="U86" s="158"/>
      <c r="V86" s="158"/>
      <c r="W86" s="158"/>
      <c r="X86" s="158"/>
      <c r="Y86" s="148"/>
      <c r="Z86" s="148"/>
      <c r="AA86" s="148"/>
      <c r="AB86" s="148"/>
      <c r="AC86" s="148"/>
      <c r="AD86" s="148"/>
      <c r="AE86" s="148"/>
      <c r="AF86" s="148"/>
      <c r="AG86" s="148" t="s">
        <v>239</v>
      </c>
      <c r="AH86" s="148">
        <v>0</v>
      </c>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1" x14ac:dyDescent="0.25">
      <c r="A87" s="167">
        <v>24</v>
      </c>
      <c r="B87" s="168" t="s">
        <v>494</v>
      </c>
      <c r="C87" s="183" t="s">
        <v>495</v>
      </c>
      <c r="D87" s="169" t="s">
        <v>252</v>
      </c>
      <c r="E87" s="170">
        <v>1204</v>
      </c>
      <c r="F87" s="171"/>
      <c r="G87" s="172">
        <f>ROUND(E87*F87,2)</f>
        <v>0</v>
      </c>
      <c r="H87" s="171"/>
      <c r="I87" s="172">
        <f>ROUND(E87*H87,2)</f>
        <v>0</v>
      </c>
      <c r="J87" s="171"/>
      <c r="K87" s="172">
        <f>ROUND(E87*J87,2)</f>
        <v>0</v>
      </c>
      <c r="L87" s="172">
        <v>21</v>
      </c>
      <c r="M87" s="172">
        <f>G87*(1+L87/100)</f>
        <v>0</v>
      </c>
      <c r="N87" s="170">
        <v>7.3899999999999993E-2</v>
      </c>
      <c r="O87" s="170">
        <f>ROUND(E87*N87,2)</f>
        <v>88.98</v>
      </c>
      <c r="P87" s="170">
        <v>0</v>
      </c>
      <c r="Q87" s="170">
        <f>ROUND(E87*P87,2)</f>
        <v>0</v>
      </c>
      <c r="R87" s="172" t="s">
        <v>253</v>
      </c>
      <c r="S87" s="172" t="s">
        <v>210</v>
      </c>
      <c r="T87" s="173" t="s">
        <v>210</v>
      </c>
      <c r="U87" s="158">
        <v>0.47799999999999998</v>
      </c>
      <c r="V87" s="158">
        <f>ROUND(E87*U87,2)</f>
        <v>575.51</v>
      </c>
      <c r="W87" s="158"/>
      <c r="X87" s="158" t="s">
        <v>235</v>
      </c>
      <c r="Y87" s="148"/>
      <c r="Z87" s="148"/>
      <c r="AA87" s="148"/>
      <c r="AB87" s="148"/>
      <c r="AC87" s="148"/>
      <c r="AD87" s="148"/>
      <c r="AE87" s="148"/>
      <c r="AF87" s="148"/>
      <c r="AG87" s="148" t="s">
        <v>236</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ht="21" outlineLevel="1" x14ac:dyDescent="0.25">
      <c r="A88" s="155"/>
      <c r="B88" s="156"/>
      <c r="C88" s="255" t="s">
        <v>493</v>
      </c>
      <c r="D88" s="256"/>
      <c r="E88" s="256"/>
      <c r="F88" s="256"/>
      <c r="G88" s="256"/>
      <c r="H88" s="158"/>
      <c r="I88" s="158"/>
      <c r="J88" s="158"/>
      <c r="K88" s="158"/>
      <c r="L88" s="158"/>
      <c r="M88" s="158"/>
      <c r="N88" s="157"/>
      <c r="O88" s="157"/>
      <c r="P88" s="157"/>
      <c r="Q88" s="157"/>
      <c r="R88" s="158"/>
      <c r="S88" s="158"/>
      <c r="T88" s="158"/>
      <c r="U88" s="158"/>
      <c r="V88" s="158"/>
      <c r="W88" s="158"/>
      <c r="X88" s="158"/>
      <c r="Y88" s="148"/>
      <c r="Z88" s="148"/>
      <c r="AA88" s="148"/>
      <c r="AB88" s="148"/>
      <c r="AC88" s="148"/>
      <c r="AD88" s="148"/>
      <c r="AE88" s="148"/>
      <c r="AF88" s="148"/>
      <c r="AG88" s="148" t="s">
        <v>238</v>
      </c>
      <c r="AH88" s="148"/>
      <c r="AI88" s="148"/>
      <c r="AJ88" s="148"/>
      <c r="AK88" s="148"/>
      <c r="AL88" s="148"/>
      <c r="AM88" s="148"/>
      <c r="AN88" s="148"/>
      <c r="AO88" s="148"/>
      <c r="AP88" s="148"/>
      <c r="AQ88" s="148"/>
      <c r="AR88" s="148"/>
      <c r="AS88" s="148"/>
      <c r="AT88" s="148"/>
      <c r="AU88" s="148"/>
      <c r="AV88" s="148"/>
      <c r="AW88" s="148"/>
      <c r="AX88" s="148"/>
      <c r="AY88" s="148"/>
      <c r="AZ88" s="148"/>
      <c r="BA88" s="189" t="str">
        <f>C88</f>
        <v>s provedením lože z kameniva drceného, s vyplněním spár, s dvojitým hutněním a se smetením přebytečného materiálu na krajnici. S dodáním hmot pro lože a výplň spár.</v>
      </c>
      <c r="BB88" s="148"/>
      <c r="BC88" s="148"/>
      <c r="BD88" s="148"/>
      <c r="BE88" s="148"/>
      <c r="BF88" s="148"/>
      <c r="BG88" s="148"/>
      <c r="BH88" s="148"/>
    </row>
    <row r="89" spans="1:60" outlineLevel="1" x14ac:dyDescent="0.25">
      <c r="A89" s="155"/>
      <c r="B89" s="156"/>
      <c r="C89" s="190" t="s">
        <v>452</v>
      </c>
      <c r="D89" s="187"/>
      <c r="E89" s="188">
        <v>1084</v>
      </c>
      <c r="F89" s="158"/>
      <c r="G89" s="158"/>
      <c r="H89" s="158"/>
      <c r="I89" s="158"/>
      <c r="J89" s="158"/>
      <c r="K89" s="158"/>
      <c r="L89" s="158"/>
      <c r="M89" s="158"/>
      <c r="N89" s="157"/>
      <c r="O89" s="157"/>
      <c r="P89" s="157"/>
      <c r="Q89" s="157"/>
      <c r="R89" s="158"/>
      <c r="S89" s="158"/>
      <c r="T89" s="158"/>
      <c r="U89" s="158"/>
      <c r="V89" s="158"/>
      <c r="W89" s="158"/>
      <c r="X89" s="158"/>
      <c r="Y89" s="148"/>
      <c r="Z89" s="148"/>
      <c r="AA89" s="148"/>
      <c r="AB89" s="148"/>
      <c r="AC89" s="148"/>
      <c r="AD89" s="148"/>
      <c r="AE89" s="148"/>
      <c r="AF89" s="148"/>
      <c r="AG89" s="148" t="s">
        <v>239</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5">
      <c r="A90" s="155"/>
      <c r="B90" s="156"/>
      <c r="C90" s="190" t="s">
        <v>496</v>
      </c>
      <c r="D90" s="187"/>
      <c r="E90" s="188">
        <v>120</v>
      </c>
      <c r="F90" s="158"/>
      <c r="G90" s="158"/>
      <c r="H90" s="158"/>
      <c r="I90" s="158"/>
      <c r="J90" s="158"/>
      <c r="K90" s="158"/>
      <c r="L90" s="158"/>
      <c r="M90" s="158"/>
      <c r="N90" s="157"/>
      <c r="O90" s="157"/>
      <c r="P90" s="157"/>
      <c r="Q90" s="157"/>
      <c r="R90" s="158"/>
      <c r="S90" s="158"/>
      <c r="T90" s="158"/>
      <c r="U90" s="158"/>
      <c r="V90" s="158"/>
      <c r="W90" s="158"/>
      <c r="X90" s="158"/>
      <c r="Y90" s="148"/>
      <c r="Z90" s="148"/>
      <c r="AA90" s="148"/>
      <c r="AB90" s="148"/>
      <c r="AC90" s="148"/>
      <c r="AD90" s="148"/>
      <c r="AE90" s="148"/>
      <c r="AF90" s="148"/>
      <c r="AG90" s="148" t="s">
        <v>239</v>
      </c>
      <c r="AH90" s="148">
        <v>0</v>
      </c>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outlineLevel="1" x14ac:dyDescent="0.25">
      <c r="A91" s="167">
        <v>25</v>
      </c>
      <c r="B91" s="168" t="s">
        <v>497</v>
      </c>
      <c r="C91" s="183" t="s">
        <v>843</v>
      </c>
      <c r="D91" s="169" t="s">
        <v>252</v>
      </c>
      <c r="E91" s="170">
        <v>1476</v>
      </c>
      <c r="F91" s="171"/>
      <c r="G91" s="172">
        <f>ROUND(E91*F91,2)</f>
        <v>0</v>
      </c>
      <c r="H91" s="171"/>
      <c r="I91" s="172">
        <f>ROUND(E91*H91,2)</f>
        <v>0</v>
      </c>
      <c r="J91" s="171"/>
      <c r="K91" s="172">
        <f>ROUND(E91*J91,2)</f>
        <v>0</v>
      </c>
      <c r="L91" s="172">
        <v>21</v>
      </c>
      <c r="M91" s="172">
        <f>G91*(1+L91/100)</f>
        <v>0</v>
      </c>
      <c r="N91" s="170">
        <v>3.15E-2</v>
      </c>
      <c r="O91" s="170">
        <f>ROUND(E91*N91,2)</f>
        <v>46.49</v>
      </c>
      <c r="P91" s="170">
        <v>0</v>
      </c>
      <c r="Q91" s="170">
        <f>ROUND(E91*P91,2)</f>
        <v>0</v>
      </c>
      <c r="R91" s="172" t="s">
        <v>253</v>
      </c>
      <c r="S91" s="172" t="s">
        <v>210</v>
      </c>
      <c r="T91" s="173" t="s">
        <v>210</v>
      </c>
      <c r="U91" s="158">
        <v>0.245</v>
      </c>
      <c r="V91" s="158">
        <f>ROUND(E91*U91,2)</f>
        <v>361.62</v>
      </c>
      <c r="W91" s="158"/>
      <c r="X91" s="158" t="s">
        <v>235</v>
      </c>
      <c r="Y91" s="148"/>
      <c r="Z91" s="148"/>
      <c r="AA91" s="148"/>
      <c r="AB91" s="148"/>
      <c r="AC91" s="148"/>
      <c r="AD91" s="148"/>
      <c r="AE91" s="148"/>
      <c r="AF91" s="148"/>
      <c r="AG91" s="148" t="s">
        <v>236</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1" x14ac:dyDescent="0.25">
      <c r="A92" s="155"/>
      <c r="B92" s="156"/>
      <c r="C92" s="255" t="s">
        <v>498</v>
      </c>
      <c r="D92" s="256"/>
      <c r="E92" s="256"/>
      <c r="F92" s="256"/>
      <c r="G92" s="256"/>
      <c r="H92" s="158"/>
      <c r="I92" s="158"/>
      <c r="J92" s="158"/>
      <c r="K92" s="158"/>
      <c r="L92" s="158"/>
      <c r="M92" s="158"/>
      <c r="N92" s="157"/>
      <c r="O92" s="157"/>
      <c r="P92" s="157"/>
      <c r="Q92" s="157"/>
      <c r="R92" s="158"/>
      <c r="S92" s="158"/>
      <c r="T92" s="158"/>
      <c r="U92" s="158"/>
      <c r="V92" s="158"/>
      <c r="W92" s="158"/>
      <c r="X92" s="158"/>
      <c r="Y92" s="148"/>
      <c r="Z92" s="148"/>
      <c r="AA92" s="148"/>
      <c r="AB92" s="148"/>
      <c r="AC92" s="148"/>
      <c r="AD92" s="148"/>
      <c r="AE92" s="148"/>
      <c r="AF92" s="148"/>
      <c r="AG92" s="148" t="s">
        <v>238</v>
      </c>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outlineLevel="1" x14ac:dyDescent="0.25">
      <c r="A93" s="155"/>
      <c r="B93" s="156"/>
      <c r="C93" s="190" t="s">
        <v>499</v>
      </c>
      <c r="D93" s="187"/>
      <c r="E93" s="188">
        <v>1476</v>
      </c>
      <c r="F93" s="158"/>
      <c r="G93" s="158"/>
      <c r="H93" s="158"/>
      <c r="I93" s="158"/>
      <c r="J93" s="158"/>
      <c r="K93" s="158"/>
      <c r="L93" s="158"/>
      <c r="M93" s="158"/>
      <c r="N93" s="157"/>
      <c r="O93" s="157"/>
      <c r="P93" s="157"/>
      <c r="Q93" s="157"/>
      <c r="R93" s="158"/>
      <c r="S93" s="158"/>
      <c r="T93" s="158"/>
      <c r="U93" s="158"/>
      <c r="V93" s="158"/>
      <c r="W93" s="158"/>
      <c r="X93" s="158"/>
      <c r="Y93" s="148"/>
      <c r="Z93" s="148"/>
      <c r="AA93" s="148"/>
      <c r="AB93" s="148"/>
      <c r="AC93" s="148"/>
      <c r="AD93" s="148"/>
      <c r="AE93" s="148"/>
      <c r="AF93" s="148"/>
      <c r="AG93" s="148" t="s">
        <v>239</v>
      </c>
      <c r="AH93" s="148">
        <v>0</v>
      </c>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5">
      <c r="A94" s="167">
        <v>26</v>
      </c>
      <c r="B94" s="168" t="s">
        <v>500</v>
      </c>
      <c r="C94" s="183" t="s">
        <v>501</v>
      </c>
      <c r="D94" s="169" t="s">
        <v>252</v>
      </c>
      <c r="E94" s="170">
        <v>17.850000000000001</v>
      </c>
      <c r="F94" s="171"/>
      <c r="G94" s="172">
        <f>ROUND(E94*F94,2)</f>
        <v>0</v>
      </c>
      <c r="H94" s="171"/>
      <c r="I94" s="172">
        <f>ROUND(E94*H94,2)</f>
        <v>0</v>
      </c>
      <c r="J94" s="171"/>
      <c r="K94" s="172">
        <f>ROUND(E94*J94,2)</f>
        <v>0</v>
      </c>
      <c r="L94" s="172">
        <v>21</v>
      </c>
      <c r="M94" s="172">
        <f>G94*(1+L94/100)</f>
        <v>0</v>
      </c>
      <c r="N94" s="170">
        <v>0.129</v>
      </c>
      <c r="O94" s="170">
        <f>ROUND(E94*N94,2)</f>
        <v>2.2999999999999998</v>
      </c>
      <c r="P94" s="170">
        <v>0</v>
      </c>
      <c r="Q94" s="170">
        <f>ROUND(E94*P94,2)</f>
        <v>0</v>
      </c>
      <c r="R94" s="172" t="s">
        <v>338</v>
      </c>
      <c r="S94" s="172" t="s">
        <v>210</v>
      </c>
      <c r="T94" s="173" t="s">
        <v>210</v>
      </c>
      <c r="U94" s="158">
        <v>0</v>
      </c>
      <c r="V94" s="158">
        <f>ROUND(E94*U94,2)</f>
        <v>0</v>
      </c>
      <c r="W94" s="158"/>
      <c r="X94" s="158" t="s">
        <v>339</v>
      </c>
      <c r="Y94" s="148"/>
      <c r="Z94" s="148"/>
      <c r="AA94" s="148"/>
      <c r="AB94" s="148"/>
      <c r="AC94" s="148"/>
      <c r="AD94" s="148"/>
      <c r="AE94" s="148"/>
      <c r="AF94" s="148"/>
      <c r="AG94" s="148" t="s">
        <v>340</v>
      </c>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1" x14ac:dyDescent="0.25">
      <c r="A95" s="155"/>
      <c r="B95" s="156"/>
      <c r="C95" s="190" t="s">
        <v>502</v>
      </c>
      <c r="D95" s="187"/>
      <c r="E95" s="188">
        <v>17.850000000000001</v>
      </c>
      <c r="F95" s="158"/>
      <c r="G95" s="158"/>
      <c r="H95" s="158"/>
      <c r="I95" s="158"/>
      <c r="J95" s="158"/>
      <c r="K95" s="158"/>
      <c r="L95" s="158"/>
      <c r="M95" s="158"/>
      <c r="N95" s="157"/>
      <c r="O95" s="157"/>
      <c r="P95" s="157"/>
      <c r="Q95" s="157"/>
      <c r="R95" s="158"/>
      <c r="S95" s="158"/>
      <c r="T95" s="158"/>
      <c r="U95" s="158"/>
      <c r="V95" s="158"/>
      <c r="W95" s="158"/>
      <c r="X95" s="158"/>
      <c r="Y95" s="148"/>
      <c r="Z95" s="148"/>
      <c r="AA95" s="148"/>
      <c r="AB95" s="148"/>
      <c r="AC95" s="148"/>
      <c r="AD95" s="148"/>
      <c r="AE95" s="148"/>
      <c r="AF95" s="148"/>
      <c r="AG95" s="148" t="s">
        <v>239</v>
      </c>
      <c r="AH95" s="148">
        <v>0</v>
      </c>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ht="20.399999999999999" outlineLevel="1" x14ac:dyDescent="0.25">
      <c r="A96" s="167">
        <v>27</v>
      </c>
      <c r="B96" s="168" t="s">
        <v>503</v>
      </c>
      <c r="C96" s="183" t="s">
        <v>504</v>
      </c>
      <c r="D96" s="169" t="s">
        <v>252</v>
      </c>
      <c r="E96" s="170">
        <v>2.1</v>
      </c>
      <c r="F96" s="171"/>
      <c r="G96" s="172">
        <f>ROUND(E96*F96,2)</f>
        <v>0</v>
      </c>
      <c r="H96" s="171"/>
      <c r="I96" s="172">
        <f>ROUND(E96*H96,2)</f>
        <v>0</v>
      </c>
      <c r="J96" s="171"/>
      <c r="K96" s="172">
        <f>ROUND(E96*J96,2)</f>
        <v>0</v>
      </c>
      <c r="L96" s="172">
        <v>21</v>
      </c>
      <c r="M96" s="172">
        <f>G96*(1+L96/100)</f>
        <v>0</v>
      </c>
      <c r="N96" s="170">
        <v>0.13150000000000001</v>
      </c>
      <c r="O96" s="170">
        <f>ROUND(E96*N96,2)</f>
        <v>0.28000000000000003</v>
      </c>
      <c r="P96" s="170">
        <v>0</v>
      </c>
      <c r="Q96" s="170">
        <f>ROUND(E96*P96,2)</f>
        <v>0</v>
      </c>
      <c r="R96" s="172" t="s">
        <v>338</v>
      </c>
      <c r="S96" s="172" t="s">
        <v>210</v>
      </c>
      <c r="T96" s="173" t="s">
        <v>210</v>
      </c>
      <c r="U96" s="158">
        <v>0</v>
      </c>
      <c r="V96" s="158">
        <f>ROUND(E96*U96,2)</f>
        <v>0</v>
      </c>
      <c r="W96" s="158"/>
      <c r="X96" s="158" t="s">
        <v>339</v>
      </c>
      <c r="Y96" s="148"/>
      <c r="Z96" s="148"/>
      <c r="AA96" s="148"/>
      <c r="AB96" s="148"/>
      <c r="AC96" s="148"/>
      <c r="AD96" s="148"/>
      <c r="AE96" s="148"/>
      <c r="AF96" s="148"/>
      <c r="AG96" s="148" t="s">
        <v>340</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1" x14ac:dyDescent="0.25">
      <c r="A97" s="155"/>
      <c r="B97" s="156"/>
      <c r="C97" s="190" t="s">
        <v>505</v>
      </c>
      <c r="D97" s="187"/>
      <c r="E97" s="188">
        <v>2.1</v>
      </c>
      <c r="F97" s="158"/>
      <c r="G97" s="158"/>
      <c r="H97" s="158"/>
      <c r="I97" s="158"/>
      <c r="J97" s="158"/>
      <c r="K97" s="158"/>
      <c r="L97" s="158"/>
      <c r="M97" s="158"/>
      <c r="N97" s="157"/>
      <c r="O97" s="157"/>
      <c r="P97" s="157"/>
      <c r="Q97" s="157"/>
      <c r="R97" s="158"/>
      <c r="S97" s="158"/>
      <c r="T97" s="158"/>
      <c r="U97" s="158"/>
      <c r="V97" s="158"/>
      <c r="W97" s="158"/>
      <c r="X97" s="158"/>
      <c r="Y97" s="148"/>
      <c r="Z97" s="148"/>
      <c r="AA97" s="148"/>
      <c r="AB97" s="148"/>
      <c r="AC97" s="148"/>
      <c r="AD97" s="148"/>
      <c r="AE97" s="148"/>
      <c r="AF97" s="148"/>
      <c r="AG97" s="148" t="s">
        <v>239</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67">
        <v>28</v>
      </c>
      <c r="B98" s="168" t="s">
        <v>506</v>
      </c>
      <c r="C98" s="183" t="s">
        <v>507</v>
      </c>
      <c r="D98" s="169" t="s">
        <v>252</v>
      </c>
      <c r="E98" s="170">
        <v>126</v>
      </c>
      <c r="F98" s="171"/>
      <c r="G98" s="172">
        <f>ROUND(E98*F98,2)</f>
        <v>0</v>
      </c>
      <c r="H98" s="171"/>
      <c r="I98" s="172">
        <f>ROUND(E98*H98,2)</f>
        <v>0</v>
      </c>
      <c r="J98" s="171"/>
      <c r="K98" s="172">
        <f>ROUND(E98*J98,2)</f>
        <v>0</v>
      </c>
      <c r="L98" s="172">
        <v>21</v>
      </c>
      <c r="M98" s="172">
        <f>G98*(1+L98/100)</f>
        <v>0</v>
      </c>
      <c r="N98" s="170">
        <v>0.17244999999999999</v>
      </c>
      <c r="O98" s="170">
        <f>ROUND(E98*N98,2)</f>
        <v>21.73</v>
      </c>
      <c r="P98" s="170">
        <v>0</v>
      </c>
      <c r="Q98" s="170">
        <f>ROUND(E98*P98,2)</f>
        <v>0</v>
      </c>
      <c r="R98" s="172" t="s">
        <v>338</v>
      </c>
      <c r="S98" s="172" t="s">
        <v>210</v>
      </c>
      <c r="T98" s="173" t="s">
        <v>210</v>
      </c>
      <c r="U98" s="158">
        <v>0</v>
      </c>
      <c r="V98" s="158">
        <f>ROUND(E98*U98,2)</f>
        <v>0</v>
      </c>
      <c r="W98" s="158"/>
      <c r="X98" s="158" t="s">
        <v>339</v>
      </c>
      <c r="Y98" s="148"/>
      <c r="Z98" s="148"/>
      <c r="AA98" s="148"/>
      <c r="AB98" s="148"/>
      <c r="AC98" s="148"/>
      <c r="AD98" s="148"/>
      <c r="AE98" s="148"/>
      <c r="AF98" s="148"/>
      <c r="AG98" s="148" t="s">
        <v>340</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ht="20.399999999999999" outlineLevel="1" x14ac:dyDescent="0.25">
      <c r="A99" s="155"/>
      <c r="B99" s="156"/>
      <c r="C99" s="190" t="s">
        <v>508</v>
      </c>
      <c r="D99" s="187"/>
      <c r="E99" s="188">
        <v>126</v>
      </c>
      <c r="F99" s="158"/>
      <c r="G99" s="158"/>
      <c r="H99" s="158"/>
      <c r="I99" s="158"/>
      <c r="J99" s="158"/>
      <c r="K99" s="158"/>
      <c r="L99" s="158"/>
      <c r="M99" s="158"/>
      <c r="N99" s="157"/>
      <c r="O99" s="157"/>
      <c r="P99" s="157"/>
      <c r="Q99" s="157"/>
      <c r="R99" s="158"/>
      <c r="S99" s="158"/>
      <c r="T99" s="158"/>
      <c r="U99" s="158"/>
      <c r="V99" s="158"/>
      <c r="W99" s="158"/>
      <c r="X99" s="158"/>
      <c r="Y99" s="148"/>
      <c r="Z99" s="148"/>
      <c r="AA99" s="148"/>
      <c r="AB99" s="148"/>
      <c r="AC99" s="148"/>
      <c r="AD99" s="148"/>
      <c r="AE99" s="148"/>
      <c r="AF99" s="148"/>
      <c r="AG99" s="148" t="s">
        <v>239</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outlineLevel="1" x14ac:dyDescent="0.25">
      <c r="A100" s="167">
        <v>29</v>
      </c>
      <c r="B100" s="168" t="s">
        <v>509</v>
      </c>
      <c r="C100" s="183" t="s">
        <v>510</v>
      </c>
      <c r="D100" s="169" t="s">
        <v>252</v>
      </c>
      <c r="E100" s="170">
        <v>1138.2</v>
      </c>
      <c r="F100" s="171"/>
      <c r="G100" s="172">
        <f>ROUND(E100*F100,2)</f>
        <v>0</v>
      </c>
      <c r="H100" s="171"/>
      <c r="I100" s="172">
        <f>ROUND(E100*H100,2)</f>
        <v>0</v>
      </c>
      <c r="J100" s="171"/>
      <c r="K100" s="172">
        <f>ROUND(E100*J100,2)</f>
        <v>0</v>
      </c>
      <c r="L100" s="172">
        <v>21</v>
      </c>
      <c r="M100" s="172">
        <f>G100*(1+L100/100)</f>
        <v>0</v>
      </c>
      <c r="N100" s="170">
        <v>0.17499999999999999</v>
      </c>
      <c r="O100" s="170">
        <f>ROUND(E100*N100,2)</f>
        <v>199.19</v>
      </c>
      <c r="P100" s="170">
        <v>0</v>
      </c>
      <c r="Q100" s="170">
        <f>ROUND(E100*P100,2)</f>
        <v>0</v>
      </c>
      <c r="R100" s="172" t="s">
        <v>338</v>
      </c>
      <c r="S100" s="172" t="s">
        <v>210</v>
      </c>
      <c r="T100" s="173" t="s">
        <v>210</v>
      </c>
      <c r="U100" s="158">
        <v>0</v>
      </c>
      <c r="V100" s="158">
        <f>ROUND(E100*U100,2)</f>
        <v>0</v>
      </c>
      <c r="W100" s="158"/>
      <c r="X100" s="158" t="s">
        <v>339</v>
      </c>
      <c r="Y100" s="148"/>
      <c r="Z100" s="148"/>
      <c r="AA100" s="148"/>
      <c r="AB100" s="148"/>
      <c r="AC100" s="148"/>
      <c r="AD100" s="148"/>
      <c r="AE100" s="148"/>
      <c r="AF100" s="148"/>
      <c r="AG100" s="148" t="s">
        <v>340</v>
      </c>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1" x14ac:dyDescent="0.25">
      <c r="A101" s="155"/>
      <c r="B101" s="156"/>
      <c r="C101" s="190" t="s">
        <v>511</v>
      </c>
      <c r="D101" s="187"/>
      <c r="E101" s="188">
        <v>1138.2</v>
      </c>
      <c r="F101" s="158"/>
      <c r="G101" s="158"/>
      <c r="H101" s="158"/>
      <c r="I101" s="158"/>
      <c r="J101" s="158"/>
      <c r="K101" s="158"/>
      <c r="L101" s="158"/>
      <c r="M101" s="158"/>
      <c r="N101" s="157"/>
      <c r="O101" s="157"/>
      <c r="P101" s="157"/>
      <c r="Q101" s="157"/>
      <c r="R101" s="158"/>
      <c r="S101" s="158"/>
      <c r="T101" s="158"/>
      <c r="U101" s="158"/>
      <c r="V101" s="158"/>
      <c r="W101" s="158"/>
      <c r="X101" s="158"/>
      <c r="Y101" s="148"/>
      <c r="Z101" s="148"/>
      <c r="AA101" s="148"/>
      <c r="AB101" s="148"/>
      <c r="AC101" s="148"/>
      <c r="AD101" s="148"/>
      <c r="AE101" s="148"/>
      <c r="AF101" s="148"/>
      <c r="AG101" s="148" t="s">
        <v>239</v>
      </c>
      <c r="AH101" s="148">
        <v>0</v>
      </c>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ht="20.399999999999999" outlineLevel="1" x14ac:dyDescent="0.25">
      <c r="A102" s="167">
        <v>30</v>
      </c>
      <c r="B102" s="168" t="s">
        <v>512</v>
      </c>
      <c r="C102" s="183" t="s">
        <v>513</v>
      </c>
      <c r="D102" s="169" t="s">
        <v>233</v>
      </c>
      <c r="E102" s="170">
        <v>27276.48</v>
      </c>
      <c r="F102" s="171"/>
      <c r="G102" s="172">
        <f>ROUND(E102*F102,2)</f>
        <v>0</v>
      </c>
      <c r="H102" s="171"/>
      <c r="I102" s="172">
        <f>ROUND(E102*H102,2)</f>
        <v>0</v>
      </c>
      <c r="J102" s="171"/>
      <c r="K102" s="172">
        <f>ROUND(E102*J102,2)</f>
        <v>0</v>
      </c>
      <c r="L102" s="172">
        <v>21</v>
      </c>
      <c r="M102" s="172">
        <f>G102*(1+L102/100)</f>
        <v>0</v>
      </c>
      <c r="N102" s="170">
        <v>8.9999999999999993E-3</v>
      </c>
      <c r="O102" s="170">
        <f>ROUND(E102*N102,2)</f>
        <v>245.49</v>
      </c>
      <c r="P102" s="170">
        <v>0</v>
      </c>
      <c r="Q102" s="170">
        <f>ROUND(E102*P102,2)</f>
        <v>0</v>
      </c>
      <c r="R102" s="172" t="s">
        <v>338</v>
      </c>
      <c r="S102" s="172" t="s">
        <v>210</v>
      </c>
      <c r="T102" s="173" t="s">
        <v>210</v>
      </c>
      <c r="U102" s="158">
        <v>0</v>
      </c>
      <c r="V102" s="158">
        <f>ROUND(E102*U102,2)</f>
        <v>0</v>
      </c>
      <c r="W102" s="158"/>
      <c r="X102" s="158" t="s">
        <v>339</v>
      </c>
      <c r="Y102" s="148"/>
      <c r="Z102" s="148"/>
      <c r="AA102" s="148"/>
      <c r="AB102" s="148"/>
      <c r="AC102" s="148"/>
      <c r="AD102" s="148"/>
      <c r="AE102" s="148"/>
      <c r="AF102" s="148"/>
      <c r="AG102" s="148" t="s">
        <v>340</v>
      </c>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ht="20.399999999999999" outlineLevel="1" x14ac:dyDescent="0.25">
      <c r="A103" s="155"/>
      <c r="B103" s="156"/>
      <c r="C103" s="190" t="s">
        <v>514</v>
      </c>
      <c r="D103" s="187"/>
      <c r="E103" s="188">
        <v>27276.48</v>
      </c>
      <c r="F103" s="158"/>
      <c r="G103" s="158"/>
      <c r="H103" s="158"/>
      <c r="I103" s="158"/>
      <c r="J103" s="158"/>
      <c r="K103" s="158"/>
      <c r="L103" s="158"/>
      <c r="M103" s="158"/>
      <c r="N103" s="157"/>
      <c r="O103" s="157"/>
      <c r="P103" s="157"/>
      <c r="Q103" s="157"/>
      <c r="R103" s="158"/>
      <c r="S103" s="158"/>
      <c r="T103" s="158"/>
      <c r="U103" s="158"/>
      <c r="V103" s="158"/>
      <c r="W103" s="158"/>
      <c r="X103" s="158"/>
      <c r="Y103" s="148"/>
      <c r="Z103" s="148"/>
      <c r="AA103" s="148"/>
      <c r="AB103" s="148"/>
      <c r="AC103" s="148"/>
      <c r="AD103" s="148"/>
      <c r="AE103" s="148"/>
      <c r="AF103" s="148"/>
      <c r="AG103" s="148" t="s">
        <v>239</v>
      </c>
      <c r="AH103" s="148">
        <v>0</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x14ac:dyDescent="0.25">
      <c r="A104" s="160" t="s">
        <v>205</v>
      </c>
      <c r="B104" s="161" t="s">
        <v>155</v>
      </c>
      <c r="C104" s="181" t="s">
        <v>156</v>
      </c>
      <c r="D104" s="162"/>
      <c r="E104" s="163"/>
      <c r="F104" s="164"/>
      <c r="G104" s="164">
        <f>SUMIF(AG105:AG144,"&lt;&gt;NOR",G105:G144)</f>
        <v>0</v>
      </c>
      <c r="H104" s="164"/>
      <c r="I104" s="164">
        <f>SUM(I105:I144)</f>
        <v>0</v>
      </c>
      <c r="J104" s="164"/>
      <c r="K104" s="164">
        <f>SUM(K105:K144)</f>
        <v>0</v>
      </c>
      <c r="L104" s="164"/>
      <c r="M104" s="164">
        <f>SUM(M105:M144)</f>
        <v>0</v>
      </c>
      <c r="N104" s="163"/>
      <c r="O104" s="163">
        <f>SUM(O105:O144)</f>
        <v>353.78000000000003</v>
      </c>
      <c r="P104" s="163"/>
      <c r="Q104" s="163">
        <f>SUM(Q105:Q144)</f>
        <v>0</v>
      </c>
      <c r="R104" s="164"/>
      <c r="S104" s="164"/>
      <c r="T104" s="165"/>
      <c r="U104" s="159"/>
      <c r="V104" s="159">
        <f>SUM(V105:V144)</f>
        <v>331.52000000000004</v>
      </c>
      <c r="W104" s="159"/>
      <c r="X104" s="159"/>
      <c r="AG104" t="s">
        <v>206</v>
      </c>
    </row>
    <row r="105" spans="1:60" ht="20.399999999999999" outlineLevel="1" x14ac:dyDescent="0.25">
      <c r="A105" s="167">
        <v>31</v>
      </c>
      <c r="B105" s="168" t="s">
        <v>515</v>
      </c>
      <c r="C105" s="183" t="s">
        <v>516</v>
      </c>
      <c r="D105" s="169" t="s">
        <v>233</v>
      </c>
      <c r="E105" s="170">
        <v>3</v>
      </c>
      <c r="F105" s="171"/>
      <c r="G105" s="172">
        <f>ROUND(E105*F105,2)</f>
        <v>0</v>
      </c>
      <c r="H105" s="171"/>
      <c r="I105" s="172">
        <f>ROUND(E105*H105,2)</f>
        <v>0</v>
      </c>
      <c r="J105" s="171"/>
      <c r="K105" s="172">
        <f>ROUND(E105*J105,2)</f>
        <v>0</v>
      </c>
      <c r="L105" s="172">
        <v>21</v>
      </c>
      <c r="M105" s="172">
        <f>G105*(1+L105/100)</f>
        <v>0</v>
      </c>
      <c r="N105" s="170">
        <v>0.11840000000000001</v>
      </c>
      <c r="O105" s="170">
        <f>ROUND(E105*N105,2)</f>
        <v>0.36</v>
      </c>
      <c r="P105" s="170">
        <v>0</v>
      </c>
      <c r="Q105" s="170">
        <f>ROUND(E105*P105,2)</f>
        <v>0</v>
      </c>
      <c r="R105" s="172" t="s">
        <v>253</v>
      </c>
      <c r="S105" s="172" t="s">
        <v>210</v>
      </c>
      <c r="T105" s="173" t="s">
        <v>210</v>
      </c>
      <c r="U105" s="158">
        <v>0.91800000000000004</v>
      </c>
      <c r="V105" s="158">
        <f>ROUND(E105*U105,2)</f>
        <v>2.75</v>
      </c>
      <c r="W105" s="158"/>
      <c r="X105" s="158" t="s">
        <v>235</v>
      </c>
      <c r="Y105" s="148"/>
      <c r="Z105" s="148"/>
      <c r="AA105" s="148"/>
      <c r="AB105" s="148"/>
      <c r="AC105" s="148"/>
      <c r="AD105" s="148"/>
      <c r="AE105" s="148"/>
      <c r="AF105" s="148"/>
      <c r="AG105" s="148" t="s">
        <v>236</v>
      </c>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row>
    <row r="106" spans="1:60" outlineLevel="1" x14ac:dyDescent="0.25">
      <c r="A106" s="155"/>
      <c r="B106" s="156"/>
      <c r="C106" s="190" t="s">
        <v>517</v>
      </c>
      <c r="D106" s="187"/>
      <c r="E106" s="188">
        <v>2</v>
      </c>
      <c r="F106" s="158"/>
      <c r="G106" s="158"/>
      <c r="H106" s="158"/>
      <c r="I106" s="158"/>
      <c r="J106" s="158"/>
      <c r="K106" s="158"/>
      <c r="L106" s="158"/>
      <c r="M106" s="158"/>
      <c r="N106" s="157"/>
      <c r="O106" s="157"/>
      <c r="P106" s="157"/>
      <c r="Q106" s="157"/>
      <c r="R106" s="158"/>
      <c r="S106" s="158"/>
      <c r="T106" s="158"/>
      <c r="U106" s="158"/>
      <c r="V106" s="158"/>
      <c r="W106" s="158"/>
      <c r="X106" s="158"/>
      <c r="Y106" s="148"/>
      <c r="Z106" s="148"/>
      <c r="AA106" s="148"/>
      <c r="AB106" s="148"/>
      <c r="AC106" s="148"/>
      <c r="AD106" s="148"/>
      <c r="AE106" s="148"/>
      <c r="AF106" s="148"/>
      <c r="AG106" s="148" t="s">
        <v>239</v>
      </c>
      <c r="AH106" s="148">
        <v>0</v>
      </c>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60" outlineLevel="1" x14ac:dyDescent="0.25">
      <c r="A107" s="155"/>
      <c r="B107" s="156"/>
      <c r="C107" s="190" t="s">
        <v>518</v>
      </c>
      <c r="D107" s="187"/>
      <c r="E107" s="188">
        <v>1</v>
      </c>
      <c r="F107" s="158"/>
      <c r="G107" s="158"/>
      <c r="H107" s="158"/>
      <c r="I107" s="158"/>
      <c r="J107" s="158"/>
      <c r="K107" s="158"/>
      <c r="L107" s="158"/>
      <c r="M107" s="158"/>
      <c r="N107" s="157"/>
      <c r="O107" s="157"/>
      <c r="P107" s="157"/>
      <c r="Q107" s="157"/>
      <c r="R107" s="158"/>
      <c r="S107" s="158"/>
      <c r="T107" s="158"/>
      <c r="U107" s="158"/>
      <c r="V107" s="158"/>
      <c r="W107" s="158"/>
      <c r="X107" s="158"/>
      <c r="Y107" s="148"/>
      <c r="Z107" s="148"/>
      <c r="AA107" s="148"/>
      <c r="AB107" s="148"/>
      <c r="AC107" s="148"/>
      <c r="AD107" s="148"/>
      <c r="AE107" s="148"/>
      <c r="AF107" s="148"/>
      <c r="AG107" s="148" t="s">
        <v>239</v>
      </c>
      <c r="AH107" s="148">
        <v>0</v>
      </c>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row>
    <row r="108" spans="1:60" outlineLevel="1" x14ac:dyDescent="0.25">
      <c r="A108" s="167">
        <v>32</v>
      </c>
      <c r="B108" s="168" t="s">
        <v>519</v>
      </c>
      <c r="C108" s="183" t="s">
        <v>520</v>
      </c>
      <c r="D108" s="169" t="s">
        <v>233</v>
      </c>
      <c r="E108" s="170">
        <v>3</v>
      </c>
      <c r="F108" s="171"/>
      <c r="G108" s="172">
        <f>ROUND(E108*F108,2)</f>
        <v>0</v>
      </c>
      <c r="H108" s="171"/>
      <c r="I108" s="172">
        <f>ROUND(E108*H108,2)</f>
        <v>0</v>
      </c>
      <c r="J108" s="171"/>
      <c r="K108" s="172">
        <f>ROUND(E108*J108,2)</f>
        <v>0</v>
      </c>
      <c r="L108" s="172">
        <v>21</v>
      </c>
      <c r="M108" s="172">
        <f>G108*(1+L108/100)</f>
        <v>0</v>
      </c>
      <c r="N108" s="170">
        <v>0</v>
      </c>
      <c r="O108" s="170">
        <f>ROUND(E108*N108,2)</f>
        <v>0</v>
      </c>
      <c r="P108" s="170">
        <v>0</v>
      </c>
      <c r="Q108" s="170">
        <f>ROUND(E108*P108,2)</f>
        <v>0</v>
      </c>
      <c r="R108" s="172" t="s">
        <v>253</v>
      </c>
      <c r="S108" s="172" t="s">
        <v>210</v>
      </c>
      <c r="T108" s="173" t="s">
        <v>210</v>
      </c>
      <c r="U108" s="158">
        <v>0.2</v>
      </c>
      <c r="V108" s="158">
        <f>ROUND(E108*U108,2)</f>
        <v>0.6</v>
      </c>
      <c r="W108" s="158"/>
      <c r="X108" s="158" t="s">
        <v>235</v>
      </c>
      <c r="Y108" s="148"/>
      <c r="Z108" s="148"/>
      <c r="AA108" s="148"/>
      <c r="AB108" s="148"/>
      <c r="AC108" s="148"/>
      <c r="AD108" s="148"/>
      <c r="AE108" s="148"/>
      <c r="AF108" s="148"/>
      <c r="AG108" s="148" t="s">
        <v>236</v>
      </c>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row>
    <row r="109" spans="1:60" outlineLevel="1" x14ac:dyDescent="0.25">
      <c r="A109" s="155"/>
      <c r="B109" s="156"/>
      <c r="C109" s="190" t="s">
        <v>517</v>
      </c>
      <c r="D109" s="187"/>
      <c r="E109" s="188">
        <v>2</v>
      </c>
      <c r="F109" s="158"/>
      <c r="G109" s="158"/>
      <c r="H109" s="158"/>
      <c r="I109" s="158"/>
      <c r="J109" s="158"/>
      <c r="K109" s="158"/>
      <c r="L109" s="158"/>
      <c r="M109" s="158"/>
      <c r="N109" s="157"/>
      <c r="O109" s="157"/>
      <c r="P109" s="157"/>
      <c r="Q109" s="157"/>
      <c r="R109" s="158"/>
      <c r="S109" s="158"/>
      <c r="T109" s="158"/>
      <c r="U109" s="158"/>
      <c r="V109" s="158"/>
      <c r="W109" s="158"/>
      <c r="X109" s="158"/>
      <c r="Y109" s="148"/>
      <c r="Z109" s="148"/>
      <c r="AA109" s="148"/>
      <c r="AB109" s="148"/>
      <c r="AC109" s="148"/>
      <c r="AD109" s="148"/>
      <c r="AE109" s="148"/>
      <c r="AF109" s="148"/>
      <c r="AG109" s="148" t="s">
        <v>239</v>
      </c>
      <c r="AH109" s="148">
        <v>0</v>
      </c>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row>
    <row r="110" spans="1:60" outlineLevel="1" x14ac:dyDescent="0.25">
      <c r="A110" s="155"/>
      <c r="B110" s="156"/>
      <c r="C110" s="190" t="s">
        <v>518</v>
      </c>
      <c r="D110" s="187"/>
      <c r="E110" s="188">
        <v>1</v>
      </c>
      <c r="F110" s="158"/>
      <c r="G110" s="158"/>
      <c r="H110" s="158"/>
      <c r="I110" s="158"/>
      <c r="J110" s="158"/>
      <c r="K110" s="158"/>
      <c r="L110" s="158"/>
      <c r="M110" s="158"/>
      <c r="N110" s="157"/>
      <c r="O110" s="157"/>
      <c r="P110" s="157"/>
      <c r="Q110" s="157"/>
      <c r="R110" s="158"/>
      <c r="S110" s="158"/>
      <c r="T110" s="158"/>
      <c r="U110" s="158"/>
      <c r="V110" s="158"/>
      <c r="W110" s="158"/>
      <c r="X110" s="158"/>
      <c r="Y110" s="148"/>
      <c r="Z110" s="148"/>
      <c r="AA110" s="148"/>
      <c r="AB110" s="148"/>
      <c r="AC110" s="148"/>
      <c r="AD110" s="148"/>
      <c r="AE110" s="148"/>
      <c r="AF110" s="148"/>
      <c r="AG110" s="148" t="s">
        <v>239</v>
      </c>
      <c r="AH110" s="148">
        <v>0</v>
      </c>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row>
    <row r="111" spans="1:60" ht="20.399999999999999" outlineLevel="1" x14ac:dyDescent="0.25">
      <c r="A111" s="167">
        <v>33</v>
      </c>
      <c r="B111" s="168" t="s">
        <v>521</v>
      </c>
      <c r="C111" s="183" t="s">
        <v>522</v>
      </c>
      <c r="D111" s="169" t="s">
        <v>281</v>
      </c>
      <c r="E111" s="170">
        <v>5</v>
      </c>
      <c r="F111" s="171"/>
      <c r="G111" s="172">
        <f>ROUND(E111*F111,2)</f>
        <v>0</v>
      </c>
      <c r="H111" s="171"/>
      <c r="I111" s="172">
        <f>ROUND(E111*H111,2)</f>
        <v>0</v>
      </c>
      <c r="J111" s="171"/>
      <c r="K111" s="172">
        <f>ROUND(E111*J111,2)</f>
        <v>0</v>
      </c>
      <c r="L111" s="172">
        <v>21</v>
      </c>
      <c r="M111" s="172">
        <f>G111*(1+L111/100)</f>
        <v>0</v>
      </c>
      <c r="N111" s="170">
        <v>0.12472</v>
      </c>
      <c r="O111" s="170">
        <f>ROUND(E111*N111,2)</f>
        <v>0.62</v>
      </c>
      <c r="P111" s="170">
        <v>0</v>
      </c>
      <c r="Q111" s="170">
        <f>ROUND(E111*P111,2)</f>
        <v>0</v>
      </c>
      <c r="R111" s="172" t="s">
        <v>253</v>
      </c>
      <c r="S111" s="172" t="s">
        <v>210</v>
      </c>
      <c r="T111" s="173" t="s">
        <v>210</v>
      </c>
      <c r="U111" s="158">
        <v>0.14000000000000001</v>
      </c>
      <c r="V111" s="158">
        <f>ROUND(E111*U111,2)</f>
        <v>0.7</v>
      </c>
      <c r="W111" s="158"/>
      <c r="X111" s="158" t="s">
        <v>235</v>
      </c>
      <c r="Y111" s="148"/>
      <c r="Z111" s="148"/>
      <c r="AA111" s="148"/>
      <c r="AB111" s="148"/>
      <c r="AC111" s="148"/>
      <c r="AD111" s="148"/>
      <c r="AE111" s="148"/>
      <c r="AF111" s="148"/>
      <c r="AG111" s="148" t="s">
        <v>236</v>
      </c>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row>
    <row r="112" spans="1:60" outlineLevel="1" x14ac:dyDescent="0.25">
      <c r="A112" s="155"/>
      <c r="B112" s="156"/>
      <c r="C112" s="255" t="s">
        <v>523</v>
      </c>
      <c r="D112" s="256"/>
      <c r="E112" s="256"/>
      <c r="F112" s="256"/>
      <c r="G112" s="256"/>
      <c r="H112" s="158"/>
      <c r="I112" s="158"/>
      <c r="J112" s="158"/>
      <c r="K112" s="158"/>
      <c r="L112" s="158"/>
      <c r="M112" s="158"/>
      <c r="N112" s="157"/>
      <c r="O112" s="157"/>
      <c r="P112" s="157"/>
      <c r="Q112" s="157"/>
      <c r="R112" s="158"/>
      <c r="S112" s="158"/>
      <c r="T112" s="158"/>
      <c r="U112" s="158"/>
      <c r="V112" s="158"/>
      <c r="W112" s="158"/>
      <c r="X112" s="158"/>
      <c r="Y112" s="148"/>
      <c r="Z112" s="148"/>
      <c r="AA112" s="148"/>
      <c r="AB112" s="148"/>
      <c r="AC112" s="148"/>
      <c r="AD112" s="148"/>
      <c r="AE112" s="148"/>
      <c r="AF112" s="148"/>
      <c r="AG112" s="148" t="s">
        <v>238</v>
      </c>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row>
    <row r="113" spans="1:60" outlineLevel="1" x14ac:dyDescent="0.25">
      <c r="A113" s="155"/>
      <c r="B113" s="156"/>
      <c r="C113" s="190" t="s">
        <v>524</v>
      </c>
      <c r="D113" s="187"/>
      <c r="E113" s="188">
        <v>5</v>
      </c>
      <c r="F113" s="158"/>
      <c r="G113" s="158"/>
      <c r="H113" s="158"/>
      <c r="I113" s="158"/>
      <c r="J113" s="158"/>
      <c r="K113" s="158"/>
      <c r="L113" s="158"/>
      <c r="M113" s="158"/>
      <c r="N113" s="157"/>
      <c r="O113" s="157"/>
      <c r="P113" s="157"/>
      <c r="Q113" s="157"/>
      <c r="R113" s="158"/>
      <c r="S113" s="158"/>
      <c r="T113" s="158"/>
      <c r="U113" s="158"/>
      <c r="V113" s="158"/>
      <c r="W113" s="158"/>
      <c r="X113" s="158"/>
      <c r="Y113" s="148"/>
      <c r="Z113" s="148"/>
      <c r="AA113" s="148"/>
      <c r="AB113" s="148"/>
      <c r="AC113" s="148"/>
      <c r="AD113" s="148"/>
      <c r="AE113" s="148"/>
      <c r="AF113" s="148"/>
      <c r="AG113" s="148" t="s">
        <v>239</v>
      </c>
      <c r="AH113" s="148">
        <v>0</v>
      </c>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row>
    <row r="114" spans="1:60" ht="20.399999999999999" outlineLevel="1" x14ac:dyDescent="0.25">
      <c r="A114" s="167">
        <v>34</v>
      </c>
      <c r="B114" s="168" t="s">
        <v>525</v>
      </c>
      <c r="C114" s="183" t="s">
        <v>526</v>
      </c>
      <c r="D114" s="169" t="s">
        <v>281</v>
      </c>
      <c r="E114" s="170">
        <v>350</v>
      </c>
      <c r="F114" s="171"/>
      <c r="G114" s="172">
        <f>ROUND(E114*F114,2)</f>
        <v>0</v>
      </c>
      <c r="H114" s="171"/>
      <c r="I114" s="172">
        <f>ROUND(E114*H114,2)</f>
        <v>0</v>
      </c>
      <c r="J114" s="171"/>
      <c r="K114" s="172">
        <f>ROUND(E114*J114,2)</f>
        <v>0</v>
      </c>
      <c r="L114" s="172">
        <v>21</v>
      </c>
      <c r="M114" s="172">
        <f>G114*(1+L114/100)</f>
        <v>0</v>
      </c>
      <c r="N114" s="170">
        <v>0.19189000000000001</v>
      </c>
      <c r="O114" s="170">
        <f>ROUND(E114*N114,2)</f>
        <v>67.16</v>
      </c>
      <c r="P114" s="170">
        <v>0</v>
      </c>
      <c r="Q114" s="170">
        <f>ROUND(E114*P114,2)</f>
        <v>0</v>
      </c>
      <c r="R114" s="172" t="s">
        <v>253</v>
      </c>
      <c r="S114" s="172" t="s">
        <v>210</v>
      </c>
      <c r="T114" s="173" t="s">
        <v>210</v>
      </c>
      <c r="U114" s="158">
        <v>0.16200000000000001</v>
      </c>
      <c r="V114" s="158">
        <f>ROUND(E114*U114,2)</f>
        <v>56.7</v>
      </c>
      <c r="W114" s="158"/>
      <c r="X114" s="158" t="s">
        <v>235</v>
      </c>
      <c r="Y114" s="148"/>
      <c r="Z114" s="148"/>
      <c r="AA114" s="148"/>
      <c r="AB114" s="148"/>
      <c r="AC114" s="148"/>
      <c r="AD114" s="148"/>
      <c r="AE114" s="148"/>
      <c r="AF114" s="148"/>
      <c r="AG114" s="148" t="s">
        <v>236</v>
      </c>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row>
    <row r="115" spans="1:60" outlineLevel="1" x14ac:dyDescent="0.25">
      <c r="A115" s="155"/>
      <c r="B115" s="156"/>
      <c r="C115" s="255" t="s">
        <v>523</v>
      </c>
      <c r="D115" s="256"/>
      <c r="E115" s="256"/>
      <c r="F115" s="256"/>
      <c r="G115" s="256"/>
      <c r="H115" s="158"/>
      <c r="I115" s="158"/>
      <c r="J115" s="158"/>
      <c r="K115" s="158"/>
      <c r="L115" s="158"/>
      <c r="M115" s="158"/>
      <c r="N115" s="157"/>
      <c r="O115" s="157"/>
      <c r="P115" s="157"/>
      <c r="Q115" s="157"/>
      <c r="R115" s="158"/>
      <c r="S115" s="158"/>
      <c r="T115" s="158"/>
      <c r="U115" s="158"/>
      <c r="V115" s="158"/>
      <c r="W115" s="158"/>
      <c r="X115" s="158"/>
      <c r="Y115" s="148"/>
      <c r="Z115" s="148"/>
      <c r="AA115" s="148"/>
      <c r="AB115" s="148"/>
      <c r="AC115" s="148"/>
      <c r="AD115" s="148"/>
      <c r="AE115" s="148"/>
      <c r="AF115" s="148"/>
      <c r="AG115" s="148" t="s">
        <v>238</v>
      </c>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row>
    <row r="116" spans="1:60" outlineLevel="1" x14ac:dyDescent="0.25">
      <c r="A116" s="155"/>
      <c r="B116" s="156"/>
      <c r="C116" s="190" t="s">
        <v>527</v>
      </c>
      <c r="D116" s="187"/>
      <c r="E116" s="188">
        <v>350</v>
      </c>
      <c r="F116" s="158"/>
      <c r="G116" s="158"/>
      <c r="H116" s="158"/>
      <c r="I116" s="158"/>
      <c r="J116" s="158"/>
      <c r="K116" s="158"/>
      <c r="L116" s="158"/>
      <c r="M116" s="158"/>
      <c r="N116" s="157"/>
      <c r="O116" s="157"/>
      <c r="P116" s="157"/>
      <c r="Q116" s="157"/>
      <c r="R116" s="158"/>
      <c r="S116" s="158"/>
      <c r="T116" s="158"/>
      <c r="U116" s="158"/>
      <c r="V116" s="158"/>
      <c r="W116" s="158"/>
      <c r="X116" s="158"/>
      <c r="Y116" s="148"/>
      <c r="Z116" s="148"/>
      <c r="AA116" s="148"/>
      <c r="AB116" s="148"/>
      <c r="AC116" s="148"/>
      <c r="AD116" s="148"/>
      <c r="AE116" s="148"/>
      <c r="AF116" s="148"/>
      <c r="AG116" s="148" t="s">
        <v>239</v>
      </c>
      <c r="AH116" s="148">
        <v>0</v>
      </c>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row>
    <row r="117" spans="1:60" ht="20.399999999999999" outlineLevel="1" x14ac:dyDescent="0.25">
      <c r="A117" s="167">
        <v>35</v>
      </c>
      <c r="B117" s="168" t="s">
        <v>528</v>
      </c>
      <c r="C117" s="183" t="s">
        <v>529</v>
      </c>
      <c r="D117" s="169" t="s">
        <v>281</v>
      </c>
      <c r="E117" s="170">
        <v>4</v>
      </c>
      <c r="F117" s="171"/>
      <c r="G117" s="172">
        <f>ROUND(E117*F117,2)</f>
        <v>0</v>
      </c>
      <c r="H117" s="171"/>
      <c r="I117" s="172">
        <f>ROUND(E117*H117,2)</f>
        <v>0</v>
      </c>
      <c r="J117" s="171"/>
      <c r="K117" s="172">
        <f>ROUND(E117*J117,2)</f>
        <v>0</v>
      </c>
      <c r="L117" s="172">
        <v>21</v>
      </c>
      <c r="M117" s="172">
        <f>G117*(1+L117/100)</f>
        <v>0</v>
      </c>
      <c r="N117" s="170">
        <v>0.188</v>
      </c>
      <c r="O117" s="170">
        <f>ROUND(E117*N117,2)</f>
        <v>0.75</v>
      </c>
      <c r="P117" s="170">
        <v>0</v>
      </c>
      <c r="Q117" s="170">
        <f>ROUND(E117*P117,2)</f>
        <v>0</v>
      </c>
      <c r="R117" s="172" t="s">
        <v>253</v>
      </c>
      <c r="S117" s="172" t="s">
        <v>210</v>
      </c>
      <c r="T117" s="173" t="s">
        <v>210</v>
      </c>
      <c r="U117" s="158">
        <v>0.27200000000000002</v>
      </c>
      <c r="V117" s="158">
        <f>ROUND(E117*U117,2)</f>
        <v>1.0900000000000001</v>
      </c>
      <c r="W117" s="158"/>
      <c r="X117" s="158" t="s">
        <v>235</v>
      </c>
      <c r="Y117" s="148"/>
      <c r="Z117" s="148"/>
      <c r="AA117" s="148"/>
      <c r="AB117" s="148"/>
      <c r="AC117" s="148"/>
      <c r="AD117" s="148"/>
      <c r="AE117" s="148"/>
      <c r="AF117" s="148"/>
      <c r="AG117" s="148" t="s">
        <v>236</v>
      </c>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row>
    <row r="118" spans="1:60" outlineLevel="1" x14ac:dyDescent="0.25">
      <c r="A118" s="155"/>
      <c r="B118" s="156"/>
      <c r="C118" s="255" t="s">
        <v>530</v>
      </c>
      <c r="D118" s="256"/>
      <c r="E118" s="256"/>
      <c r="F118" s="256"/>
      <c r="G118" s="256"/>
      <c r="H118" s="158"/>
      <c r="I118" s="158"/>
      <c r="J118" s="158"/>
      <c r="K118" s="158"/>
      <c r="L118" s="158"/>
      <c r="M118" s="158"/>
      <c r="N118" s="157"/>
      <c r="O118" s="157"/>
      <c r="P118" s="157"/>
      <c r="Q118" s="157"/>
      <c r="R118" s="158"/>
      <c r="S118" s="158"/>
      <c r="T118" s="158"/>
      <c r="U118" s="158"/>
      <c r="V118" s="158"/>
      <c r="W118" s="158"/>
      <c r="X118" s="158"/>
      <c r="Y118" s="148"/>
      <c r="Z118" s="148"/>
      <c r="AA118" s="148"/>
      <c r="AB118" s="148"/>
      <c r="AC118" s="148"/>
      <c r="AD118" s="148"/>
      <c r="AE118" s="148"/>
      <c r="AF118" s="148"/>
      <c r="AG118" s="148" t="s">
        <v>238</v>
      </c>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row>
    <row r="119" spans="1:60" outlineLevel="1" x14ac:dyDescent="0.25">
      <c r="A119" s="155"/>
      <c r="B119" s="156"/>
      <c r="C119" s="190" t="s">
        <v>531</v>
      </c>
      <c r="D119" s="187"/>
      <c r="E119" s="188">
        <v>4</v>
      </c>
      <c r="F119" s="158"/>
      <c r="G119" s="158"/>
      <c r="H119" s="158"/>
      <c r="I119" s="158"/>
      <c r="J119" s="158"/>
      <c r="K119" s="158"/>
      <c r="L119" s="158"/>
      <c r="M119" s="158"/>
      <c r="N119" s="157"/>
      <c r="O119" s="157"/>
      <c r="P119" s="157"/>
      <c r="Q119" s="157"/>
      <c r="R119" s="158"/>
      <c r="S119" s="158"/>
      <c r="T119" s="158"/>
      <c r="U119" s="158"/>
      <c r="V119" s="158"/>
      <c r="W119" s="158"/>
      <c r="X119" s="158"/>
      <c r="Y119" s="148"/>
      <c r="Z119" s="148"/>
      <c r="AA119" s="148"/>
      <c r="AB119" s="148"/>
      <c r="AC119" s="148"/>
      <c r="AD119" s="148"/>
      <c r="AE119" s="148"/>
      <c r="AF119" s="148"/>
      <c r="AG119" s="148" t="s">
        <v>239</v>
      </c>
      <c r="AH119" s="148">
        <v>0</v>
      </c>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row>
    <row r="120" spans="1:60" ht="30.6" outlineLevel="1" x14ac:dyDescent="0.25">
      <c r="A120" s="167">
        <v>36</v>
      </c>
      <c r="B120" s="168" t="s">
        <v>532</v>
      </c>
      <c r="C120" s="183" t="s">
        <v>533</v>
      </c>
      <c r="D120" s="169" t="s">
        <v>281</v>
      </c>
      <c r="E120" s="170">
        <v>531</v>
      </c>
      <c r="F120" s="171"/>
      <c r="G120" s="172">
        <f>ROUND(E120*F120,2)</f>
        <v>0</v>
      </c>
      <c r="H120" s="171"/>
      <c r="I120" s="172">
        <f>ROUND(E120*H120,2)</f>
        <v>0</v>
      </c>
      <c r="J120" s="171"/>
      <c r="K120" s="172">
        <f>ROUND(E120*J120,2)</f>
        <v>0</v>
      </c>
      <c r="L120" s="172">
        <v>21</v>
      </c>
      <c r="M120" s="172">
        <f>G120*(1+L120/100)</f>
        <v>0</v>
      </c>
      <c r="N120" s="170">
        <v>0.26680999999999999</v>
      </c>
      <c r="O120" s="170">
        <f>ROUND(E120*N120,2)</f>
        <v>141.68</v>
      </c>
      <c r="P120" s="170">
        <v>0</v>
      </c>
      <c r="Q120" s="170">
        <f>ROUND(E120*P120,2)</f>
        <v>0</v>
      </c>
      <c r="R120" s="172" t="s">
        <v>253</v>
      </c>
      <c r="S120" s="172" t="s">
        <v>210</v>
      </c>
      <c r="T120" s="173" t="s">
        <v>210</v>
      </c>
      <c r="U120" s="158">
        <v>0.33704000000000001</v>
      </c>
      <c r="V120" s="158">
        <f>ROUND(E120*U120,2)</f>
        <v>178.97</v>
      </c>
      <c r="W120" s="158"/>
      <c r="X120" s="158" t="s">
        <v>235</v>
      </c>
      <c r="Y120" s="148"/>
      <c r="Z120" s="148"/>
      <c r="AA120" s="148"/>
      <c r="AB120" s="148"/>
      <c r="AC120" s="148"/>
      <c r="AD120" s="148"/>
      <c r="AE120" s="148"/>
      <c r="AF120" s="148"/>
      <c r="AG120" s="148" t="s">
        <v>236</v>
      </c>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row>
    <row r="121" spans="1:60" outlineLevel="1" x14ac:dyDescent="0.25">
      <c r="A121" s="155"/>
      <c r="B121" s="156"/>
      <c r="C121" s="255" t="s">
        <v>530</v>
      </c>
      <c r="D121" s="256"/>
      <c r="E121" s="256"/>
      <c r="F121" s="256"/>
      <c r="G121" s="256"/>
      <c r="H121" s="158"/>
      <c r="I121" s="158"/>
      <c r="J121" s="158"/>
      <c r="K121" s="158"/>
      <c r="L121" s="158"/>
      <c r="M121" s="158"/>
      <c r="N121" s="157"/>
      <c r="O121" s="157"/>
      <c r="P121" s="157"/>
      <c r="Q121" s="157"/>
      <c r="R121" s="158"/>
      <c r="S121" s="158"/>
      <c r="T121" s="158"/>
      <c r="U121" s="158"/>
      <c r="V121" s="158"/>
      <c r="W121" s="158"/>
      <c r="X121" s="158"/>
      <c r="Y121" s="148"/>
      <c r="Z121" s="148"/>
      <c r="AA121" s="148"/>
      <c r="AB121" s="148"/>
      <c r="AC121" s="148"/>
      <c r="AD121" s="148"/>
      <c r="AE121" s="148"/>
      <c r="AF121" s="148"/>
      <c r="AG121" s="148" t="s">
        <v>238</v>
      </c>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row>
    <row r="122" spans="1:60" outlineLevel="1" x14ac:dyDescent="0.25">
      <c r="A122" s="155"/>
      <c r="B122" s="156"/>
      <c r="C122" s="190" t="s">
        <v>534</v>
      </c>
      <c r="D122" s="187"/>
      <c r="E122" s="188">
        <v>531</v>
      </c>
      <c r="F122" s="158"/>
      <c r="G122" s="158"/>
      <c r="H122" s="158"/>
      <c r="I122" s="158"/>
      <c r="J122" s="158"/>
      <c r="K122" s="158"/>
      <c r="L122" s="158"/>
      <c r="M122" s="158"/>
      <c r="N122" s="157"/>
      <c r="O122" s="157"/>
      <c r="P122" s="157"/>
      <c r="Q122" s="157"/>
      <c r="R122" s="158"/>
      <c r="S122" s="158"/>
      <c r="T122" s="158"/>
      <c r="U122" s="158"/>
      <c r="V122" s="158"/>
      <c r="W122" s="158"/>
      <c r="X122" s="158"/>
      <c r="Y122" s="148"/>
      <c r="Z122" s="148"/>
      <c r="AA122" s="148"/>
      <c r="AB122" s="148"/>
      <c r="AC122" s="148"/>
      <c r="AD122" s="148"/>
      <c r="AE122" s="148"/>
      <c r="AF122" s="148"/>
      <c r="AG122" s="148" t="s">
        <v>239</v>
      </c>
      <c r="AH122" s="148">
        <v>0</v>
      </c>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row>
    <row r="123" spans="1:60" outlineLevel="1" x14ac:dyDescent="0.25">
      <c r="A123" s="167">
        <v>37</v>
      </c>
      <c r="B123" s="168" t="s">
        <v>535</v>
      </c>
      <c r="C123" s="183" t="s">
        <v>536</v>
      </c>
      <c r="D123" s="169" t="s">
        <v>286</v>
      </c>
      <c r="E123" s="170">
        <v>56.6</v>
      </c>
      <c r="F123" s="171"/>
      <c r="G123" s="172">
        <f>ROUND(E123*F123,2)</f>
        <v>0</v>
      </c>
      <c r="H123" s="171"/>
      <c r="I123" s="172">
        <f>ROUND(E123*H123,2)</f>
        <v>0</v>
      </c>
      <c r="J123" s="171"/>
      <c r="K123" s="172">
        <f>ROUND(E123*J123,2)</f>
        <v>0</v>
      </c>
      <c r="L123" s="172">
        <v>21</v>
      </c>
      <c r="M123" s="172">
        <f>G123*(1+L123/100)</f>
        <v>0</v>
      </c>
      <c r="N123" s="170">
        <v>2.5249999999999999</v>
      </c>
      <c r="O123" s="170">
        <f>ROUND(E123*N123,2)</f>
        <v>142.91999999999999</v>
      </c>
      <c r="P123" s="170">
        <v>0</v>
      </c>
      <c r="Q123" s="170">
        <f>ROUND(E123*P123,2)</f>
        <v>0</v>
      </c>
      <c r="R123" s="172" t="s">
        <v>253</v>
      </c>
      <c r="S123" s="172" t="s">
        <v>210</v>
      </c>
      <c r="T123" s="173" t="s">
        <v>210</v>
      </c>
      <c r="U123" s="158">
        <v>1.4419999999999999</v>
      </c>
      <c r="V123" s="158">
        <f>ROUND(E123*U123,2)</f>
        <v>81.62</v>
      </c>
      <c r="W123" s="158"/>
      <c r="X123" s="158" t="s">
        <v>235</v>
      </c>
      <c r="Y123" s="148"/>
      <c r="Z123" s="148"/>
      <c r="AA123" s="148"/>
      <c r="AB123" s="148"/>
      <c r="AC123" s="148"/>
      <c r="AD123" s="148"/>
      <c r="AE123" s="148"/>
      <c r="AF123" s="148"/>
      <c r="AG123" s="148" t="s">
        <v>236</v>
      </c>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row>
    <row r="124" spans="1:60" outlineLevel="1" x14ac:dyDescent="0.25">
      <c r="A124" s="155"/>
      <c r="B124" s="156"/>
      <c r="C124" s="255" t="s">
        <v>537</v>
      </c>
      <c r="D124" s="256"/>
      <c r="E124" s="256"/>
      <c r="F124" s="256"/>
      <c r="G124" s="256"/>
      <c r="H124" s="158"/>
      <c r="I124" s="158"/>
      <c r="J124" s="158"/>
      <c r="K124" s="158"/>
      <c r="L124" s="158"/>
      <c r="M124" s="158"/>
      <c r="N124" s="157"/>
      <c r="O124" s="157"/>
      <c r="P124" s="157"/>
      <c r="Q124" s="157"/>
      <c r="R124" s="158"/>
      <c r="S124" s="158"/>
      <c r="T124" s="158"/>
      <c r="U124" s="158"/>
      <c r="V124" s="158"/>
      <c r="W124" s="158"/>
      <c r="X124" s="158"/>
      <c r="Y124" s="148"/>
      <c r="Z124" s="148"/>
      <c r="AA124" s="148"/>
      <c r="AB124" s="148"/>
      <c r="AC124" s="148"/>
      <c r="AD124" s="148"/>
      <c r="AE124" s="148"/>
      <c r="AF124" s="148"/>
      <c r="AG124" s="148" t="s">
        <v>238</v>
      </c>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row>
    <row r="125" spans="1:60" outlineLevel="1" x14ac:dyDescent="0.25">
      <c r="A125" s="155"/>
      <c r="B125" s="156"/>
      <c r="C125" s="190" t="s">
        <v>538</v>
      </c>
      <c r="D125" s="187"/>
      <c r="E125" s="188">
        <v>21.3</v>
      </c>
      <c r="F125" s="158"/>
      <c r="G125" s="158"/>
      <c r="H125" s="158"/>
      <c r="I125" s="158"/>
      <c r="J125" s="158"/>
      <c r="K125" s="158"/>
      <c r="L125" s="158"/>
      <c r="M125" s="158"/>
      <c r="N125" s="157"/>
      <c r="O125" s="157"/>
      <c r="P125" s="157"/>
      <c r="Q125" s="157"/>
      <c r="R125" s="158"/>
      <c r="S125" s="158"/>
      <c r="T125" s="158"/>
      <c r="U125" s="158"/>
      <c r="V125" s="158"/>
      <c r="W125" s="158"/>
      <c r="X125" s="158"/>
      <c r="Y125" s="148"/>
      <c r="Z125" s="148"/>
      <c r="AA125" s="148"/>
      <c r="AB125" s="148"/>
      <c r="AC125" s="148"/>
      <c r="AD125" s="148"/>
      <c r="AE125" s="148"/>
      <c r="AF125" s="148"/>
      <c r="AG125" s="148" t="s">
        <v>239</v>
      </c>
      <c r="AH125" s="148">
        <v>0</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row>
    <row r="126" spans="1:60" outlineLevel="1" x14ac:dyDescent="0.25">
      <c r="A126" s="155"/>
      <c r="B126" s="156"/>
      <c r="C126" s="190" t="s">
        <v>539</v>
      </c>
      <c r="D126" s="187"/>
      <c r="E126" s="188">
        <v>35.299999999999997</v>
      </c>
      <c r="F126" s="158"/>
      <c r="G126" s="158"/>
      <c r="H126" s="158"/>
      <c r="I126" s="158"/>
      <c r="J126" s="158"/>
      <c r="K126" s="158"/>
      <c r="L126" s="158"/>
      <c r="M126" s="158"/>
      <c r="N126" s="157"/>
      <c r="O126" s="157"/>
      <c r="P126" s="157"/>
      <c r="Q126" s="157"/>
      <c r="R126" s="158"/>
      <c r="S126" s="158"/>
      <c r="T126" s="158"/>
      <c r="U126" s="158"/>
      <c r="V126" s="158"/>
      <c r="W126" s="158"/>
      <c r="X126" s="158"/>
      <c r="Y126" s="148"/>
      <c r="Z126" s="148"/>
      <c r="AA126" s="148"/>
      <c r="AB126" s="148"/>
      <c r="AC126" s="148"/>
      <c r="AD126" s="148"/>
      <c r="AE126" s="148"/>
      <c r="AF126" s="148"/>
      <c r="AG126" s="148" t="s">
        <v>239</v>
      </c>
      <c r="AH126" s="148">
        <v>0</v>
      </c>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row>
    <row r="127" spans="1:60" outlineLevel="1" x14ac:dyDescent="0.25">
      <c r="A127" s="167">
        <v>38</v>
      </c>
      <c r="B127" s="168" t="s">
        <v>540</v>
      </c>
      <c r="C127" s="183" t="s">
        <v>541</v>
      </c>
      <c r="D127" s="169" t="s">
        <v>281</v>
      </c>
      <c r="E127" s="170">
        <v>90</v>
      </c>
      <c r="F127" s="171"/>
      <c r="G127" s="172">
        <f>ROUND(E127*F127,2)</f>
        <v>0</v>
      </c>
      <c r="H127" s="171"/>
      <c r="I127" s="172">
        <f>ROUND(E127*H127,2)</f>
        <v>0</v>
      </c>
      <c r="J127" s="171"/>
      <c r="K127" s="172">
        <f>ROUND(E127*J127,2)</f>
        <v>0</v>
      </c>
      <c r="L127" s="172">
        <v>21</v>
      </c>
      <c r="M127" s="172">
        <f>G127*(1+L127/100)</f>
        <v>0</v>
      </c>
      <c r="N127" s="170">
        <v>1.0000000000000001E-5</v>
      </c>
      <c r="O127" s="170">
        <f>ROUND(E127*N127,2)</f>
        <v>0</v>
      </c>
      <c r="P127" s="170">
        <v>0</v>
      </c>
      <c r="Q127" s="170">
        <f>ROUND(E127*P127,2)</f>
        <v>0</v>
      </c>
      <c r="R127" s="172" t="s">
        <v>253</v>
      </c>
      <c r="S127" s="172" t="s">
        <v>210</v>
      </c>
      <c r="T127" s="173" t="s">
        <v>210</v>
      </c>
      <c r="U127" s="158">
        <v>7.0000000000000007E-2</v>
      </c>
      <c r="V127" s="158">
        <f>ROUND(E127*U127,2)</f>
        <v>6.3</v>
      </c>
      <c r="W127" s="158"/>
      <c r="X127" s="158" t="s">
        <v>235</v>
      </c>
      <c r="Y127" s="148"/>
      <c r="Z127" s="148"/>
      <c r="AA127" s="148"/>
      <c r="AB127" s="148"/>
      <c r="AC127" s="148"/>
      <c r="AD127" s="148"/>
      <c r="AE127" s="148"/>
      <c r="AF127" s="148"/>
      <c r="AG127" s="148" t="s">
        <v>236</v>
      </c>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row>
    <row r="128" spans="1:60" outlineLevel="1" x14ac:dyDescent="0.25">
      <c r="A128" s="155"/>
      <c r="B128" s="156"/>
      <c r="C128" s="255" t="s">
        <v>542</v>
      </c>
      <c r="D128" s="256"/>
      <c r="E128" s="256"/>
      <c r="F128" s="256"/>
      <c r="G128" s="256"/>
      <c r="H128" s="158"/>
      <c r="I128" s="158"/>
      <c r="J128" s="158"/>
      <c r="K128" s="158"/>
      <c r="L128" s="158"/>
      <c r="M128" s="158"/>
      <c r="N128" s="157"/>
      <c r="O128" s="157"/>
      <c r="P128" s="157"/>
      <c r="Q128" s="157"/>
      <c r="R128" s="158"/>
      <c r="S128" s="158"/>
      <c r="T128" s="158"/>
      <c r="U128" s="158"/>
      <c r="V128" s="158"/>
      <c r="W128" s="158"/>
      <c r="X128" s="158"/>
      <c r="Y128" s="148"/>
      <c r="Z128" s="148"/>
      <c r="AA128" s="148"/>
      <c r="AB128" s="148"/>
      <c r="AC128" s="148"/>
      <c r="AD128" s="148"/>
      <c r="AE128" s="148"/>
      <c r="AF128" s="148"/>
      <c r="AG128" s="148" t="s">
        <v>238</v>
      </c>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row>
    <row r="129" spans="1:60" outlineLevel="1" x14ac:dyDescent="0.25">
      <c r="A129" s="155"/>
      <c r="B129" s="156"/>
      <c r="C129" s="190" t="s">
        <v>543</v>
      </c>
      <c r="D129" s="187"/>
      <c r="E129" s="188">
        <v>90</v>
      </c>
      <c r="F129" s="158"/>
      <c r="G129" s="158"/>
      <c r="H129" s="158"/>
      <c r="I129" s="158"/>
      <c r="J129" s="158"/>
      <c r="K129" s="158"/>
      <c r="L129" s="158"/>
      <c r="M129" s="158"/>
      <c r="N129" s="157"/>
      <c r="O129" s="157"/>
      <c r="P129" s="157"/>
      <c r="Q129" s="157"/>
      <c r="R129" s="158"/>
      <c r="S129" s="158"/>
      <c r="T129" s="158"/>
      <c r="U129" s="158"/>
      <c r="V129" s="158"/>
      <c r="W129" s="158"/>
      <c r="X129" s="158"/>
      <c r="Y129" s="148"/>
      <c r="Z129" s="148"/>
      <c r="AA129" s="148"/>
      <c r="AB129" s="148"/>
      <c r="AC129" s="148"/>
      <c r="AD129" s="148"/>
      <c r="AE129" s="148"/>
      <c r="AF129" s="148"/>
      <c r="AG129" s="148" t="s">
        <v>239</v>
      </c>
      <c r="AH129" s="148">
        <v>0</v>
      </c>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row>
    <row r="130" spans="1:60" ht="20.399999999999999" outlineLevel="1" x14ac:dyDescent="0.25">
      <c r="A130" s="167">
        <v>39</v>
      </c>
      <c r="B130" s="168" t="s">
        <v>544</v>
      </c>
      <c r="C130" s="183" t="s">
        <v>545</v>
      </c>
      <c r="D130" s="169" t="s">
        <v>281</v>
      </c>
      <c r="E130" s="170">
        <v>90</v>
      </c>
      <c r="F130" s="171"/>
      <c r="G130" s="172">
        <f>ROUND(E130*F130,2)</f>
        <v>0</v>
      </c>
      <c r="H130" s="171"/>
      <c r="I130" s="172">
        <f>ROUND(E130*H130,2)</f>
        <v>0</v>
      </c>
      <c r="J130" s="171"/>
      <c r="K130" s="172">
        <f>ROUND(E130*J130,2)</f>
        <v>0</v>
      </c>
      <c r="L130" s="172">
        <v>21</v>
      </c>
      <c r="M130" s="172">
        <f>G130*(1+L130/100)</f>
        <v>0</v>
      </c>
      <c r="N130" s="170">
        <v>2.0000000000000002E-5</v>
      </c>
      <c r="O130" s="170">
        <f>ROUND(E130*N130,2)</f>
        <v>0</v>
      </c>
      <c r="P130" s="170">
        <v>0</v>
      </c>
      <c r="Q130" s="170">
        <f>ROUND(E130*P130,2)</f>
        <v>0</v>
      </c>
      <c r="R130" s="172" t="s">
        <v>253</v>
      </c>
      <c r="S130" s="172" t="s">
        <v>210</v>
      </c>
      <c r="T130" s="173" t="s">
        <v>210</v>
      </c>
      <c r="U130" s="158">
        <v>3.1E-2</v>
      </c>
      <c r="V130" s="158">
        <f>ROUND(E130*U130,2)</f>
        <v>2.79</v>
      </c>
      <c r="W130" s="158"/>
      <c r="X130" s="158" t="s">
        <v>235</v>
      </c>
      <c r="Y130" s="148"/>
      <c r="Z130" s="148"/>
      <c r="AA130" s="148"/>
      <c r="AB130" s="148"/>
      <c r="AC130" s="148"/>
      <c r="AD130" s="148"/>
      <c r="AE130" s="148"/>
      <c r="AF130" s="148"/>
      <c r="AG130" s="148" t="s">
        <v>236</v>
      </c>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row>
    <row r="131" spans="1:60" outlineLevel="1" x14ac:dyDescent="0.25">
      <c r="A131" s="155"/>
      <c r="B131" s="156"/>
      <c r="C131" s="255" t="s">
        <v>542</v>
      </c>
      <c r="D131" s="256"/>
      <c r="E131" s="256"/>
      <c r="F131" s="256"/>
      <c r="G131" s="256"/>
      <c r="H131" s="158"/>
      <c r="I131" s="158"/>
      <c r="J131" s="158"/>
      <c r="K131" s="158"/>
      <c r="L131" s="158"/>
      <c r="M131" s="158"/>
      <c r="N131" s="157"/>
      <c r="O131" s="157"/>
      <c r="P131" s="157"/>
      <c r="Q131" s="157"/>
      <c r="R131" s="158"/>
      <c r="S131" s="158"/>
      <c r="T131" s="158"/>
      <c r="U131" s="158"/>
      <c r="V131" s="158"/>
      <c r="W131" s="158"/>
      <c r="X131" s="158"/>
      <c r="Y131" s="148"/>
      <c r="Z131" s="148"/>
      <c r="AA131" s="148"/>
      <c r="AB131" s="148"/>
      <c r="AC131" s="148"/>
      <c r="AD131" s="148"/>
      <c r="AE131" s="148"/>
      <c r="AF131" s="148"/>
      <c r="AG131" s="148" t="s">
        <v>238</v>
      </c>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row>
    <row r="132" spans="1:60" outlineLevel="1" x14ac:dyDescent="0.25">
      <c r="A132" s="155"/>
      <c r="B132" s="156"/>
      <c r="C132" s="190" t="s">
        <v>546</v>
      </c>
      <c r="D132" s="187"/>
      <c r="E132" s="188">
        <v>90</v>
      </c>
      <c r="F132" s="158"/>
      <c r="G132" s="158"/>
      <c r="H132" s="158"/>
      <c r="I132" s="158"/>
      <c r="J132" s="158"/>
      <c r="K132" s="158"/>
      <c r="L132" s="158"/>
      <c r="M132" s="158"/>
      <c r="N132" s="157"/>
      <c r="O132" s="157"/>
      <c r="P132" s="157"/>
      <c r="Q132" s="157"/>
      <c r="R132" s="158"/>
      <c r="S132" s="158"/>
      <c r="T132" s="158"/>
      <c r="U132" s="158"/>
      <c r="V132" s="158"/>
      <c r="W132" s="158"/>
      <c r="X132" s="158"/>
      <c r="Y132" s="148"/>
      <c r="Z132" s="148"/>
      <c r="AA132" s="148"/>
      <c r="AB132" s="148"/>
      <c r="AC132" s="148"/>
      <c r="AD132" s="148"/>
      <c r="AE132" s="148"/>
      <c r="AF132" s="148"/>
      <c r="AG132" s="148" t="s">
        <v>239</v>
      </c>
      <c r="AH132" s="148">
        <v>0</v>
      </c>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60" outlineLevel="1" x14ac:dyDescent="0.25">
      <c r="A133" s="167">
        <v>40</v>
      </c>
      <c r="B133" s="168" t="s">
        <v>547</v>
      </c>
      <c r="C133" s="183" t="s">
        <v>548</v>
      </c>
      <c r="D133" s="169" t="s">
        <v>446</v>
      </c>
      <c r="E133" s="170">
        <v>45</v>
      </c>
      <c r="F133" s="171"/>
      <c r="G133" s="172">
        <f>ROUND(E133*F133,2)</f>
        <v>0</v>
      </c>
      <c r="H133" s="171"/>
      <c r="I133" s="172">
        <f>ROUND(E133*H133,2)</f>
        <v>0</v>
      </c>
      <c r="J133" s="171"/>
      <c r="K133" s="172">
        <f>ROUND(E133*J133,2)</f>
        <v>0</v>
      </c>
      <c r="L133" s="172">
        <v>21</v>
      </c>
      <c r="M133" s="172">
        <f>G133*(1+L133/100)</f>
        <v>0</v>
      </c>
      <c r="N133" s="170">
        <v>1E-3</v>
      </c>
      <c r="O133" s="170">
        <f>ROUND(E133*N133,2)</f>
        <v>0.05</v>
      </c>
      <c r="P133" s="170">
        <v>0</v>
      </c>
      <c r="Q133" s="170">
        <f>ROUND(E133*P133,2)</f>
        <v>0</v>
      </c>
      <c r="R133" s="172" t="s">
        <v>338</v>
      </c>
      <c r="S133" s="172" t="s">
        <v>210</v>
      </c>
      <c r="T133" s="173" t="s">
        <v>210</v>
      </c>
      <c r="U133" s="158">
        <v>0</v>
      </c>
      <c r="V133" s="158">
        <f>ROUND(E133*U133,2)</f>
        <v>0</v>
      </c>
      <c r="W133" s="158"/>
      <c r="X133" s="158" t="s">
        <v>339</v>
      </c>
      <c r="Y133" s="148"/>
      <c r="Z133" s="148"/>
      <c r="AA133" s="148"/>
      <c r="AB133" s="148"/>
      <c r="AC133" s="148"/>
      <c r="AD133" s="148"/>
      <c r="AE133" s="148"/>
      <c r="AF133" s="148"/>
      <c r="AG133" s="148" t="s">
        <v>340</v>
      </c>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row>
    <row r="134" spans="1:60" outlineLevel="1" x14ac:dyDescent="0.25">
      <c r="A134" s="155"/>
      <c r="B134" s="156"/>
      <c r="C134" s="190" t="s">
        <v>549</v>
      </c>
      <c r="D134" s="187"/>
      <c r="E134" s="188">
        <v>45</v>
      </c>
      <c r="F134" s="158"/>
      <c r="G134" s="158"/>
      <c r="H134" s="158"/>
      <c r="I134" s="158"/>
      <c r="J134" s="158"/>
      <c r="K134" s="158"/>
      <c r="L134" s="158"/>
      <c r="M134" s="158"/>
      <c r="N134" s="157"/>
      <c r="O134" s="157"/>
      <c r="P134" s="157"/>
      <c r="Q134" s="157"/>
      <c r="R134" s="158"/>
      <c r="S134" s="158"/>
      <c r="T134" s="158"/>
      <c r="U134" s="158"/>
      <c r="V134" s="158"/>
      <c r="W134" s="158"/>
      <c r="X134" s="158"/>
      <c r="Y134" s="148"/>
      <c r="Z134" s="148"/>
      <c r="AA134" s="148"/>
      <c r="AB134" s="148"/>
      <c r="AC134" s="148"/>
      <c r="AD134" s="148"/>
      <c r="AE134" s="148"/>
      <c r="AF134" s="148"/>
      <c r="AG134" s="148" t="s">
        <v>239</v>
      </c>
      <c r="AH134" s="148">
        <v>0</v>
      </c>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row>
    <row r="135" spans="1:60" ht="20.399999999999999" outlineLevel="1" x14ac:dyDescent="0.25">
      <c r="A135" s="167">
        <v>41</v>
      </c>
      <c r="B135" s="168" t="s">
        <v>550</v>
      </c>
      <c r="C135" s="183" t="s">
        <v>551</v>
      </c>
      <c r="D135" s="169" t="s">
        <v>233</v>
      </c>
      <c r="E135" s="170">
        <v>1</v>
      </c>
      <c r="F135" s="171"/>
      <c r="G135" s="172">
        <f>ROUND(E135*F135,2)</f>
        <v>0</v>
      </c>
      <c r="H135" s="171"/>
      <c r="I135" s="172">
        <f>ROUND(E135*H135,2)</f>
        <v>0</v>
      </c>
      <c r="J135" s="171"/>
      <c r="K135" s="172">
        <f>ROUND(E135*J135,2)</f>
        <v>0</v>
      </c>
      <c r="L135" s="172">
        <v>21</v>
      </c>
      <c r="M135" s="172">
        <f>G135*(1+L135/100)</f>
        <v>0</v>
      </c>
      <c r="N135" s="170">
        <v>5.1000000000000004E-3</v>
      </c>
      <c r="O135" s="170">
        <f>ROUND(E135*N135,2)</f>
        <v>0.01</v>
      </c>
      <c r="P135" s="170">
        <v>0</v>
      </c>
      <c r="Q135" s="170">
        <f>ROUND(E135*P135,2)</f>
        <v>0</v>
      </c>
      <c r="R135" s="172" t="s">
        <v>338</v>
      </c>
      <c r="S135" s="172" t="s">
        <v>210</v>
      </c>
      <c r="T135" s="173" t="s">
        <v>210</v>
      </c>
      <c r="U135" s="158">
        <v>0</v>
      </c>
      <c r="V135" s="158">
        <f>ROUND(E135*U135,2)</f>
        <v>0</v>
      </c>
      <c r="W135" s="158"/>
      <c r="X135" s="158" t="s">
        <v>339</v>
      </c>
      <c r="Y135" s="148"/>
      <c r="Z135" s="148"/>
      <c r="AA135" s="148"/>
      <c r="AB135" s="148"/>
      <c r="AC135" s="148"/>
      <c r="AD135" s="148"/>
      <c r="AE135" s="148"/>
      <c r="AF135" s="148"/>
      <c r="AG135" s="148" t="s">
        <v>340</v>
      </c>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row>
    <row r="136" spans="1:60" outlineLevel="1" x14ac:dyDescent="0.25">
      <c r="A136" s="155"/>
      <c r="B136" s="156"/>
      <c r="C136" s="190" t="s">
        <v>552</v>
      </c>
      <c r="D136" s="187"/>
      <c r="E136" s="188">
        <v>1</v>
      </c>
      <c r="F136" s="158"/>
      <c r="G136" s="158"/>
      <c r="H136" s="158"/>
      <c r="I136" s="158"/>
      <c r="J136" s="158"/>
      <c r="K136" s="158"/>
      <c r="L136" s="158"/>
      <c r="M136" s="158"/>
      <c r="N136" s="157"/>
      <c r="O136" s="157"/>
      <c r="P136" s="157"/>
      <c r="Q136" s="157"/>
      <c r="R136" s="158"/>
      <c r="S136" s="158"/>
      <c r="T136" s="158"/>
      <c r="U136" s="158"/>
      <c r="V136" s="158"/>
      <c r="W136" s="158"/>
      <c r="X136" s="158"/>
      <c r="Y136" s="148"/>
      <c r="Z136" s="148"/>
      <c r="AA136" s="148"/>
      <c r="AB136" s="148"/>
      <c r="AC136" s="148"/>
      <c r="AD136" s="148"/>
      <c r="AE136" s="148"/>
      <c r="AF136" s="148"/>
      <c r="AG136" s="148" t="s">
        <v>239</v>
      </c>
      <c r="AH136" s="148">
        <v>0</v>
      </c>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row>
    <row r="137" spans="1:60" ht="20.399999999999999" outlineLevel="1" x14ac:dyDescent="0.25">
      <c r="A137" s="167">
        <v>42</v>
      </c>
      <c r="B137" s="168" t="s">
        <v>553</v>
      </c>
      <c r="C137" s="183" t="s">
        <v>554</v>
      </c>
      <c r="D137" s="169" t="s">
        <v>233</v>
      </c>
      <c r="E137" s="170">
        <v>2</v>
      </c>
      <c r="F137" s="171"/>
      <c r="G137" s="172">
        <f>ROUND(E137*F137,2)</f>
        <v>0</v>
      </c>
      <c r="H137" s="171"/>
      <c r="I137" s="172">
        <f>ROUND(E137*H137,2)</f>
        <v>0</v>
      </c>
      <c r="J137" s="171"/>
      <c r="K137" s="172">
        <f>ROUND(E137*J137,2)</f>
        <v>0</v>
      </c>
      <c r="L137" s="172">
        <v>21</v>
      </c>
      <c r="M137" s="172">
        <f>G137*(1+L137/100)</f>
        <v>0</v>
      </c>
      <c r="N137" s="170">
        <v>5.1000000000000004E-3</v>
      </c>
      <c r="O137" s="170">
        <f>ROUND(E137*N137,2)</f>
        <v>0.01</v>
      </c>
      <c r="P137" s="170">
        <v>0</v>
      </c>
      <c r="Q137" s="170">
        <f>ROUND(E137*P137,2)</f>
        <v>0</v>
      </c>
      <c r="R137" s="172" t="s">
        <v>338</v>
      </c>
      <c r="S137" s="172" t="s">
        <v>210</v>
      </c>
      <c r="T137" s="173" t="s">
        <v>210</v>
      </c>
      <c r="U137" s="158">
        <v>0</v>
      </c>
      <c r="V137" s="158">
        <f>ROUND(E137*U137,2)</f>
        <v>0</v>
      </c>
      <c r="W137" s="158"/>
      <c r="X137" s="158" t="s">
        <v>339</v>
      </c>
      <c r="Y137" s="148"/>
      <c r="Z137" s="148"/>
      <c r="AA137" s="148"/>
      <c r="AB137" s="148"/>
      <c r="AC137" s="148"/>
      <c r="AD137" s="148"/>
      <c r="AE137" s="148"/>
      <c r="AF137" s="148"/>
      <c r="AG137" s="148" t="s">
        <v>340</v>
      </c>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row>
    <row r="138" spans="1:60" outlineLevel="1" x14ac:dyDescent="0.25">
      <c r="A138" s="155"/>
      <c r="B138" s="156"/>
      <c r="C138" s="190" t="s">
        <v>517</v>
      </c>
      <c r="D138" s="187"/>
      <c r="E138" s="188">
        <v>2</v>
      </c>
      <c r="F138" s="158"/>
      <c r="G138" s="158"/>
      <c r="H138" s="158"/>
      <c r="I138" s="158"/>
      <c r="J138" s="158"/>
      <c r="K138" s="158"/>
      <c r="L138" s="158"/>
      <c r="M138" s="158"/>
      <c r="N138" s="157"/>
      <c r="O138" s="157"/>
      <c r="P138" s="157"/>
      <c r="Q138" s="157"/>
      <c r="R138" s="158"/>
      <c r="S138" s="158"/>
      <c r="T138" s="158"/>
      <c r="U138" s="158"/>
      <c r="V138" s="158"/>
      <c r="W138" s="158"/>
      <c r="X138" s="158"/>
      <c r="Y138" s="148"/>
      <c r="Z138" s="148"/>
      <c r="AA138" s="148"/>
      <c r="AB138" s="148"/>
      <c r="AC138" s="148"/>
      <c r="AD138" s="148"/>
      <c r="AE138" s="148"/>
      <c r="AF138" s="148"/>
      <c r="AG138" s="148" t="s">
        <v>239</v>
      </c>
      <c r="AH138" s="148">
        <v>0</v>
      </c>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row>
    <row r="139" spans="1:60" ht="20.399999999999999" outlineLevel="1" x14ac:dyDescent="0.25">
      <c r="A139" s="167">
        <v>43</v>
      </c>
      <c r="B139" s="168" t="s">
        <v>555</v>
      </c>
      <c r="C139" s="183" t="s">
        <v>556</v>
      </c>
      <c r="D139" s="169" t="s">
        <v>233</v>
      </c>
      <c r="E139" s="170">
        <v>6</v>
      </c>
      <c r="F139" s="171"/>
      <c r="G139" s="172">
        <f>ROUND(E139*F139,2)</f>
        <v>0</v>
      </c>
      <c r="H139" s="171"/>
      <c r="I139" s="172">
        <f>ROUND(E139*H139,2)</f>
        <v>0</v>
      </c>
      <c r="J139" s="171"/>
      <c r="K139" s="172">
        <f>ROUND(E139*J139,2)</f>
        <v>0</v>
      </c>
      <c r="L139" s="172">
        <v>21</v>
      </c>
      <c r="M139" s="172">
        <f>G139*(1+L139/100)</f>
        <v>0</v>
      </c>
      <c r="N139" s="170">
        <v>0</v>
      </c>
      <c r="O139" s="170">
        <f>ROUND(E139*N139,2)</f>
        <v>0</v>
      </c>
      <c r="P139" s="170">
        <v>0</v>
      </c>
      <c r="Q139" s="170">
        <f>ROUND(E139*P139,2)</f>
        <v>0</v>
      </c>
      <c r="R139" s="172" t="s">
        <v>338</v>
      </c>
      <c r="S139" s="172" t="s">
        <v>210</v>
      </c>
      <c r="T139" s="173" t="s">
        <v>210</v>
      </c>
      <c r="U139" s="158">
        <v>0</v>
      </c>
      <c r="V139" s="158">
        <f>ROUND(E139*U139,2)</f>
        <v>0</v>
      </c>
      <c r="W139" s="158"/>
      <c r="X139" s="158" t="s">
        <v>339</v>
      </c>
      <c r="Y139" s="148"/>
      <c r="Z139" s="148"/>
      <c r="AA139" s="148"/>
      <c r="AB139" s="148"/>
      <c r="AC139" s="148"/>
      <c r="AD139" s="148"/>
      <c r="AE139" s="148"/>
      <c r="AF139" s="148"/>
      <c r="AG139" s="148" t="s">
        <v>340</v>
      </c>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row>
    <row r="140" spans="1:60" outlineLevel="1" x14ac:dyDescent="0.25">
      <c r="A140" s="155"/>
      <c r="B140" s="156"/>
      <c r="C140" s="190" t="s">
        <v>557</v>
      </c>
      <c r="D140" s="187"/>
      <c r="E140" s="188">
        <v>6</v>
      </c>
      <c r="F140" s="158"/>
      <c r="G140" s="158"/>
      <c r="H140" s="158"/>
      <c r="I140" s="158"/>
      <c r="J140" s="158"/>
      <c r="K140" s="158"/>
      <c r="L140" s="158"/>
      <c r="M140" s="158"/>
      <c r="N140" s="157"/>
      <c r="O140" s="157"/>
      <c r="P140" s="157"/>
      <c r="Q140" s="157"/>
      <c r="R140" s="158"/>
      <c r="S140" s="158"/>
      <c r="T140" s="158"/>
      <c r="U140" s="158"/>
      <c r="V140" s="158"/>
      <c r="W140" s="158"/>
      <c r="X140" s="158"/>
      <c r="Y140" s="148"/>
      <c r="Z140" s="148"/>
      <c r="AA140" s="148"/>
      <c r="AB140" s="148"/>
      <c r="AC140" s="148"/>
      <c r="AD140" s="148"/>
      <c r="AE140" s="148"/>
      <c r="AF140" s="148"/>
      <c r="AG140" s="148" t="s">
        <v>239</v>
      </c>
      <c r="AH140" s="148">
        <v>0</v>
      </c>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row>
    <row r="141" spans="1:60" ht="20.399999999999999" outlineLevel="1" x14ac:dyDescent="0.25">
      <c r="A141" s="167">
        <v>44</v>
      </c>
      <c r="B141" s="168" t="s">
        <v>558</v>
      </c>
      <c r="C141" s="183" t="s">
        <v>559</v>
      </c>
      <c r="D141" s="169" t="s">
        <v>233</v>
      </c>
      <c r="E141" s="170">
        <v>2</v>
      </c>
      <c r="F141" s="171"/>
      <c r="G141" s="172">
        <f>ROUND(E141*F141,2)</f>
        <v>0</v>
      </c>
      <c r="H141" s="171"/>
      <c r="I141" s="172">
        <f>ROUND(E141*H141,2)</f>
        <v>0</v>
      </c>
      <c r="J141" s="171"/>
      <c r="K141" s="172">
        <f>ROUND(E141*J141,2)</f>
        <v>0</v>
      </c>
      <c r="L141" s="172">
        <v>21</v>
      </c>
      <c r="M141" s="172">
        <f>G141*(1+L141/100)</f>
        <v>0</v>
      </c>
      <c r="N141" s="170">
        <v>5.6099999999999997E-2</v>
      </c>
      <c r="O141" s="170">
        <f>ROUND(E141*N141,2)</f>
        <v>0.11</v>
      </c>
      <c r="P141" s="170">
        <v>0</v>
      </c>
      <c r="Q141" s="170">
        <f>ROUND(E141*P141,2)</f>
        <v>0</v>
      </c>
      <c r="R141" s="172" t="s">
        <v>338</v>
      </c>
      <c r="S141" s="172" t="s">
        <v>210</v>
      </c>
      <c r="T141" s="173" t="s">
        <v>210</v>
      </c>
      <c r="U141" s="158">
        <v>0</v>
      </c>
      <c r="V141" s="158">
        <f>ROUND(E141*U141,2)</f>
        <v>0</v>
      </c>
      <c r="W141" s="158"/>
      <c r="X141" s="158" t="s">
        <v>339</v>
      </c>
      <c r="Y141" s="148"/>
      <c r="Z141" s="148"/>
      <c r="AA141" s="148"/>
      <c r="AB141" s="148"/>
      <c r="AC141" s="148"/>
      <c r="AD141" s="148"/>
      <c r="AE141" s="148"/>
      <c r="AF141" s="148"/>
      <c r="AG141" s="148" t="s">
        <v>340</v>
      </c>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row>
    <row r="142" spans="1:60" outlineLevel="1" x14ac:dyDescent="0.25">
      <c r="A142" s="155"/>
      <c r="B142" s="156"/>
      <c r="C142" s="190" t="s">
        <v>560</v>
      </c>
      <c r="D142" s="187"/>
      <c r="E142" s="188">
        <v>2</v>
      </c>
      <c r="F142" s="158"/>
      <c r="G142" s="158"/>
      <c r="H142" s="158"/>
      <c r="I142" s="158"/>
      <c r="J142" s="158"/>
      <c r="K142" s="158"/>
      <c r="L142" s="158"/>
      <c r="M142" s="158"/>
      <c r="N142" s="157"/>
      <c r="O142" s="157"/>
      <c r="P142" s="157"/>
      <c r="Q142" s="157"/>
      <c r="R142" s="158"/>
      <c r="S142" s="158"/>
      <c r="T142" s="158"/>
      <c r="U142" s="158"/>
      <c r="V142" s="158"/>
      <c r="W142" s="158"/>
      <c r="X142" s="158"/>
      <c r="Y142" s="148"/>
      <c r="Z142" s="148"/>
      <c r="AA142" s="148"/>
      <c r="AB142" s="148"/>
      <c r="AC142" s="148"/>
      <c r="AD142" s="148"/>
      <c r="AE142" s="148"/>
      <c r="AF142" s="148"/>
      <c r="AG142" s="148" t="s">
        <v>239</v>
      </c>
      <c r="AH142" s="148">
        <v>0</v>
      </c>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row>
    <row r="143" spans="1:60" ht="20.399999999999999" outlineLevel="1" x14ac:dyDescent="0.25">
      <c r="A143" s="167">
        <v>45</v>
      </c>
      <c r="B143" s="168" t="s">
        <v>561</v>
      </c>
      <c r="C143" s="183" t="s">
        <v>562</v>
      </c>
      <c r="D143" s="169" t="s">
        <v>233</v>
      </c>
      <c r="E143" s="170">
        <v>2</v>
      </c>
      <c r="F143" s="171"/>
      <c r="G143" s="172">
        <f>ROUND(E143*F143,2)</f>
        <v>0</v>
      </c>
      <c r="H143" s="171"/>
      <c r="I143" s="172">
        <f>ROUND(E143*H143,2)</f>
        <v>0</v>
      </c>
      <c r="J143" s="171"/>
      <c r="K143" s="172">
        <f>ROUND(E143*J143,2)</f>
        <v>0</v>
      </c>
      <c r="L143" s="172">
        <v>21</v>
      </c>
      <c r="M143" s="172">
        <f>G143*(1+L143/100)</f>
        <v>0</v>
      </c>
      <c r="N143" s="170">
        <v>5.6099999999999997E-2</v>
      </c>
      <c r="O143" s="170">
        <f>ROUND(E143*N143,2)</f>
        <v>0.11</v>
      </c>
      <c r="P143" s="170">
        <v>0</v>
      </c>
      <c r="Q143" s="170">
        <f>ROUND(E143*P143,2)</f>
        <v>0</v>
      </c>
      <c r="R143" s="172" t="s">
        <v>338</v>
      </c>
      <c r="S143" s="172" t="s">
        <v>210</v>
      </c>
      <c r="T143" s="173" t="s">
        <v>210</v>
      </c>
      <c r="U143" s="158">
        <v>0</v>
      </c>
      <c r="V143" s="158">
        <f>ROUND(E143*U143,2)</f>
        <v>0</v>
      </c>
      <c r="W143" s="158"/>
      <c r="X143" s="158" t="s">
        <v>339</v>
      </c>
      <c r="Y143" s="148"/>
      <c r="Z143" s="148"/>
      <c r="AA143" s="148"/>
      <c r="AB143" s="148"/>
      <c r="AC143" s="148"/>
      <c r="AD143" s="148"/>
      <c r="AE143" s="148"/>
      <c r="AF143" s="148"/>
      <c r="AG143" s="148" t="s">
        <v>340</v>
      </c>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row>
    <row r="144" spans="1:60" outlineLevel="1" x14ac:dyDescent="0.25">
      <c r="A144" s="155"/>
      <c r="B144" s="156"/>
      <c r="C144" s="190" t="s">
        <v>560</v>
      </c>
      <c r="D144" s="187"/>
      <c r="E144" s="188">
        <v>2</v>
      </c>
      <c r="F144" s="158"/>
      <c r="G144" s="158"/>
      <c r="H144" s="158"/>
      <c r="I144" s="158"/>
      <c r="J144" s="158"/>
      <c r="K144" s="158"/>
      <c r="L144" s="158"/>
      <c r="M144" s="158"/>
      <c r="N144" s="157"/>
      <c r="O144" s="157"/>
      <c r="P144" s="157"/>
      <c r="Q144" s="157"/>
      <c r="R144" s="158"/>
      <c r="S144" s="158"/>
      <c r="T144" s="158"/>
      <c r="U144" s="158"/>
      <c r="V144" s="158"/>
      <c r="W144" s="158"/>
      <c r="X144" s="158"/>
      <c r="Y144" s="148"/>
      <c r="Z144" s="148"/>
      <c r="AA144" s="148"/>
      <c r="AB144" s="148"/>
      <c r="AC144" s="148"/>
      <c r="AD144" s="148"/>
      <c r="AE144" s="148"/>
      <c r="AF144" s="148"/>
      <c r="AG144" s="148" t="s">
        <v>239</v>
      </c>
      <c r="AH144" s="148">
        <v>0</v>
      </c>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row>
    <row r="145" spans="1:60" x14ac:dyDescent="0.25">
      <c r="A145" s="160" t="s">
        <v>205</v>
      </c>
      <c r="B145" s="161" t="s">
        <v>157</v>
      </c>
      <c r="C145" s="181" t="s">
        <v>158</v>
      </c>
      <c r="D145" s="162"/>
      <c r="E145" s="163"/>
      <c r="F145" s="164"/>
      <c r="G145" s="164">
        <f>SUMIF(AG146:AG147,"&lt;&gt;NOR",G146:G147)</f>
        <v>0</v>
      </c>
      <c r="H145" s="164"/>
      <c r="I145" s="164">
        <f>SUM(I146:I147)</f>
        <v>0</v>
      </c>
      <c r="J145" s="164"/>
      <c r="K145" s="164">
        <f>SUM(K146:K147)</f>
        <v>0</v>
      </c>
      <c r="L145" s="164"/>
      <c r="M145" s="164">
        <f>SUM(M146:M147)</f>
        <v>0</v>
      </c>
      <c r="N145" s="163"/>
      <c r="O145" s="163">
        <f>SUM(O146:O147)</f>
        <v>0.97</v>
      </c>
      <c r="P145" s="163"/>
      <c r="Q145" s="163">
        <f>SUM(Q146:Q147)</f>
        <v>0</v>
      </c>
      <c r="R145" s="164"/>
      <c r="S145" s="164"/>
      <c r="T145" s="165"/>
      <c r="U145" s="159"/>
      <c r="V145" s="159">
        <f>SUM(V146:V147)</f>
        <v>12.03</v>
      </c>
      <c r="W145" s="159"/>
      <c r="X145" s="159"/>
      <c r="AG145" t="s">
        <v>206</v>
      </c>
    </row>
    <row r="146" spans="1:60" outlineLevel="1" x14ac:dyDescent="0.25">
      <c r="A146" s="167">
        <v>46</v>
      </c>
      <c r="B146" s="168" t="s">
        <v>563</v>
      </c>
      <c r="C146" s="183" t="s">
        <v>564</v>
      </c>
      <c r="D146" s="169" t="s">
        <v>233</v>
      </c>
      <c r="E146" s="170">
        <v>6</v>
      </c>
      <c r="F146" s="171"/>
      <c r="G146" s="172">
        <f>ROUND(E146*F146,2)</f>
        <v>0</v>
      </c>
      <c r="H146" s="171"/>
      <c r="I146" s="172">
        <f>ROUND(E146*H146,2)</f>
        <v>0</v>
      </c>
      <c r="J146" s="171"/>
      <c r="K146" s="172">
        <f>ROUND(E146*J146,2)</f>
        <v>0</v>
      </c>
      <c r="L146" s="172">
        <v>21</v>
      </c>
      <c r="M146" s="172">
        <f>G146*(1+L146/100)</f>
        <v>0</v>
      </c>
      <c r="N146" s="170">
        <v>0.16127</v>
      </c>
      <c r="O146" s="170">
        <f>ROUND(E146*N146,2)</f>
        <v>0.97</v>
      </c>
      <c r="P146" s="170">
        <v>0</v>
      </c>
      <c r="Q146" s="170">
        <f>ROUND(E146*P146,2)</f>
        <v>0</v>
      </c>
      <c r="R146" s="172"/>
      <c r="S146" s="172" t="s">
        <v>210</v>
      </c>
      <c r="T146" s="173" t="s">
        <v>210</v>
      </c>
      <c r="U146" s="158">
        <v>2.0049999999999999</v>
      </c>
      <c r="V146" s="158">
        <f>ROUND(E146*U146,2)</f>
        <v>12.03</v>
      </c>
      <c r="W146" s="158"/>
      <c r="X146" s="158" t="s">
        <v>235</v>
      </c>
      <c r="Y146" s="148"/>
      <c r="Z146" s="148"/>
      <c r="AA146" s="148"/>
      <c r="AB146" s="148"/>
      <c r="AC146" s="148"/>
      <c r="AD146" s="148"/>
      <c r="AE146" s="148"/>
      <c r="AF146" s="148"/>
      <c r="AG146" s="148" t="s">
        <v>236</v>
      </c>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row>
    <row r="147" spans="1:60" outlineLevel="1" x14ac:dyDescent="0.25">
      <c r="A147" s="155"/>
      <c r="B147" s="156"/>
      <c r="C147" s="190" t="s">
        <v>565</v>
      </c>
      <c r="D147" s="187"/>
      <c r="E147" s="188">
        <v>6</v>
      </c>
      <c r="F147" s="158"/>
      <c r="G147" s="158"/>
      <c r="H147" s="158"/>
      <c r="I147" s="158"/>
      <c r="J147" s="158"/>
      <c r="K147" s="158"/>
      <c r="L147" s="158"/>
      <c r="M147" s="158"/>
      <c r="N147" s="157"/>
      <c r="O147" s="157"/>
      <c r="P147" s="157"/>
      <c r="Q147" s="157"/>
      <c r="R147" s="158"/>
      <c r="S147" s="158"/>
      <c r="T147" s="158"/>
      <c r="U147" s="158"/>
      <c r="V147" s="158"/>
      <c r="W147" s="158"/>
      <c r="X147" s="158"/>
      <c r="Y147" s="148"/>
      <c r="Z147" s="148"/>
      <c r="AA147" s="148"/>
      <c r="AB147" s="148"/>
      <c r="AC147" s="148"/>
      <c r="AD147" s="148"/>
      <c r="AE147" s="148"/>
      <c r="AF147" s="148"/>
      <c r="AG147" s="148" t="s">
        <v>239</v>
      </c>
      <c r="AH147" s="148">
        <v>0</v>
      </c>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row>
    <row r="148" spans="1:60" x14ac:dyDescent="0.25">
      <c r="A148" s="160" t="s">
        <v>205</v>
      </c>
      <c r="B148" s="161" t="s">
        <v>163</v>
      </c>
      <c r="C148" s="181" t="s">
        <v>164</v>
      </c>
      <c r="D148" s="162"/>
      <c r="E148" s="163"/>
      <c r="F148" s="164"/>
      <c r="G148" s="164">
        <f>SUMIF(AG149:AG154,"&lt;&gt;NOR",G149:G154)</f>
        <v>0</v>
      </c>
      <c r="H148" s="164"/>
      <c r="I148" s="164">
        <f>SUM(I149:I154)</f>
        <v>0</v>
      </c>
      <c r="J148" s="164"/>
      <c r="K148" s="164">
        <f>SUM(K149:K154)</f>
        <v>0</v>
      </c>
      <c r="L148" s="164"/>
      <c r="M148" s="164">
        <f>SUM(M149:M154)</f>
        <v>0</v>
      </c>
      <c r="N148" s="163"/>
      <c r="O148" s="163">
        <f>SUM(O149:O154)</f>
        <v>0</v>
      </c>
      <c r="P148" s="163"/>
      <c r="Q148" s="163">
        <f>SUM(Q149:Q154)</f>
        <v>0</v>
      </c>
      <c r="R148" s="164"/>
      <c r="S148" s="164"/>
      <c r="T148" s="165"/>
      <c r="U148" s="159"/>
      <c r="V148" s="159">
        <f>SUM(V149:V154)</f>
        <v>1543.08</v>
      </c>
      <c r="W148" s="159"/>
      <c r="X148" s="159"/>
      <c r="AG148" t="s">
        <v>206</v>
      </c>
    </row>
    <row r="149" spans="1:60" outlineLevel="1" x14ac:dyDescent="0.25">
      <c r="A149" s="167">
        <v>47</v>
      </c>
      <c r="B149" s="168" t="s">
        <v>566</v>
      </c>
      <c r="C149" s="183" t="s">
        <v>567</v>
      </c>
      <c r="D149" s="169" t="s">
        <v>387</v>
      </c>
      <c r="E149" s="170">
        <v>3956.6261300000001</v>
      </c>
      <c r="F149" s="171"/>
      <c r="G149" s="172">
        <f>ROUND(E149*F149,2)</f>
        <v>0</v>
      </c>
      <c r="H149" s="171"/>
      <c r="I149" s="172">
        <f>ROUND(E149*H149,2)</f>
        <v>0</v>
      </c>
      <c r="J149" s="171"/>
      <c r="K149" s="172">
        <f>ROUND(E149*J149,2)</f>
        <v>0</v>
      </c>
      <c r="L149" s="172">
        <v>21</v>
      </c>
      <c r="M149" s="172">
        <f>G149*(1+L149/100)</f>
        <v>0</v>
      </c>
      <c r="N149" s="170">
        <v>0</v>
      </c>
      <c r="O149" s="170">
        <f>ROUND(E149*N149,2)</f>
        <v>0</v>
      </c>
      <c r="P149" s="170">
        <v>0</v>
      </c>
      <c r="Q149" s="170">
        <f>ROUND(E149*P149,2)</f>
        <v>0</v>
      </c>
      <c r="R149" s="172" t="s">
        <v>253</v>
      </c>
      <c r="S149" s="172" t="s">
        <v>210</v>
      </c>
      <c r="T149" s="173" t="s">
        <v>210</v>
      </c>
      <c r="U149" s="158">
        <v>0.39</v>
      </c>
      <c r="V149" s="158">
        <f>ROUND(E149*U149,2)</f>
        <v>1543.08</v>
      </c>
      <c r="W149" s="158"/>
      <c r="X149" s="158" t="s">
        <v>568</v>
      </c>
      <c r="Y149" s="148"/>
      <c r="Z149" s="148"/>
      <c r="AA149" s="148"/>
      <c r="AB149" s="148"/>
      <c r="AC149" s="148"/>
      <c r="AD149" s="148"/>
      <c r="AE149" s="148"/>
      <c r="AF149" s="148"/>
      <c r="AG149" s="148" t="s">
        <v>569</v>
      </c>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row>
    <row r="150" spans="1:60" outlineLevel="1" x14ac:dyDescent="0.25">
      <c r="A150" s="155"/>
      <c r="B150" s="156"/>
      <c r="C150" s="255" t="s">
        <v>570</v>
      </c>
      <c r="D150" s="256"/>
      <c r="E150" s="256"/>
      <c r="F150" s="256"/>
      <c r="G150" s="256"/>
      <c r="H150" s="158"/>
      <c r="I150" s="158"/>
      <c r="J150" s="158"/>
      <c r="K150" s="158"/>
      <c r="L150" s="158"/>
      <c r="M150" s="158"/>
      <c r="N150" s="157"/>
      <c r="O150" s="157"/>
      <c r="P150" s="157"/>
      <c r="Q150" s="157"/>
      <c r="R150" s="158"/>
      <c r="S150" s="158"/>
      <c r="T150" s="158"/>
      <c r="U150" s="158"/>
      <c r="V150" s="158"/>
      <c r="W150" s="158"/>
      <c r="X150" s="158"/>
      <c r="Y150" s="148"/>
      <c r="Z150" s="148"/>
      <c r="AA150" s="148"/>
      <c r="AB150" s="148"/>
      <c r="AC150" s="148"/>
      <c r="AD150" s="148"/>
      <c r="AE150" s="148"/>
      <c r="AF150" s="148"/>
      <c r="AG150" s="148" t="s">
        <v>238</v>
      </c>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row>
    <row r="151" spans="1:60" outlineLevel="1" x14ac:dyDescent="0.25">
      <c r="A151" s="155"/>
      <c r="B151" s="156"/>
      <c r="C151" s="190" t="s">
        <v>571</v>
      </c>
      <c r="D151" s="187"/>
      <c r="E151" s="188"/>
      <c r="F151" s="158"/>
      <c r="G151" s="158"/>
      <c r="H151" s="158"/>
      <c r="I151" s="158"/>
      <c r="J151" s="158"/>
      <c r="K151" s="158"/>
      <c r="L151" s="158"/>
      <c r="M151" s="158"/>
      <c r="N151" s="157"/>
      <c r="O151" s="157"/>
      <c r="P151" s="157"/>
      <c r="Q151" s="157"/>
      <c r="R151" s="158"/>
      <c r="S151" s="158"/>
      <c r="T151" s="158"/>
      <c r="U151" s="158"/>
      <c r="V151" s="158"/>
      <c r="W151" s="158"/>
      <c r="X151" s="158"/>
      <c r="Y151" s="148"/>
      <c r="Z151" s="148"/>
      <c r="AA151" s="148"/>
      <c r="AB151" s="148"/>
      <c r="AC151" s="148"/>
      <c r="AD151" s="148"/>
      <c r="AE151" s="148"/>
      <c r="AF151" s="148"/>
      <c r="AG151" s="148" t="s">
        <v>239</v>
      </c>
      <c r="AH151" s="148">
        <v>0</v>
      </c>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row>
    <row r="152" spans="1:60" ht="20.399999999999999" outlineLevel="1" x14ac:dyDescent="0.25">
      <c r="A152" s="155"/>
      <c r="B152" s="156"/>
      <c r="C152" s="190" t="s">
        <v>572</v>
      </c>
      <c r="D152" s="187"/>
      <c r="E152" s="188"/>
      <c r="F152" s="158"/>
      <c r="G152" s="158"/>
      <c r="H152" s="158"/>
      <c r="I152" s="158"/>
      <c r="J152" s="158"/>
      <c r="K152" s="158"/>
      <c r="L152" s="158"/>
      <c r="M152" s="158"/>
      <c r="N152" s="157"/>
      <c r="O152" s="157"/>
      <c r="P152" s="157"/>
      <c r="Q152" s="157"/>
      <c r="R152" s="158"/>
      <c r="S152" s="158"/>
      <c r="T152" s="158"/>
      <c r="U152" s="158"/>
      <c r="V152" s="158"/>
      <c r="W152" s="158"/>
      <c r="X152" s="158"/>
      <c r="Y152" s="148"/>
      <c r="Z152" s="148"/>
      <c r="AA152" s="148"/>
      <c r="AB152" s="148"/>
      <c r="AC152" s="148"/>
      <c r="AD152" s="148"/>
      <c r="AE152" s="148"/>
      <c r="AF152" s="148"/>
      <c r="AG152" s="148" t="s">
        <v>239</v>
      </c>
      <c r="AH152" s="148">
        <v>0</v>
      </c>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row>
    <row r="153" spans="1:60" outlineLevel="1" x14ac:dyDescent="0.25">
      <c r="A153" s="155"/>
      <c r="B153" s="156"/>
      <c r="C153" s="190" t="s">
        <v>573</v>
      </c>
      <c r="D153" s="187"/>
      <c r="E153" s="188"/>
      <c r="F153" s="158"/>
      <c r="G153" s="158"/>
      <c r="H153" s="158"/>
      <c r="I153" s="158"/>
      <c r="J153" s="158"/>
      <c r="K153" s="158"/>
      <c r="L153" s="158"/>
      <c r="M153" s="158"/>
      <c r="N153" s="157"/>
      <c r="O153" s="157"/>
      <c r="P153" s="157"/>
      <c r="Q153" s="157"/>
      <c r="R153" s="158"/>
      <c r="S153" s="158"/>
      <c r="T153" s="158"/>
      <c r="U153" s="158"/>
      <c r="V153" s="158"/>
      <c r="W153" s="158"/>
      <c r="X153" s="158"/>
      <c r="Y153" s="148"/>
      <c r="Z153" s="148"/>
      <c r="AA153" s="148"/>
      <c r="AB153" s="148"/>
      <c r="AC153" s="148"/>
      <c r="AD153" s="148"/>
      <c r="AE153" s="148"/>
      <c r="AF153" s="148"/>
      <c r="AG153" s="148" t="s">
        <v>239</v>
      </c>
      <c r="AH153" s="148">
        <v>0</v>
      </c>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row>
    <row r="154" spans="1:60" outlineLevel="1" x14ac:dyDescent="0.25">
      <c r="A154" s="155"/>
      <c r="B154" s="156"/>
      <c r="C154" s="190" t="s">
        <v>574</v>
      </c>
      <c r="D154" s="187"/>
      <c r="E154" s="188">
        <v>3956.6261300000001</v>
      </c>
      <c r="F154" s="158"/>
      <c r="G154" s="158"/>
      <c r="H154" s="158"/>
      <c r="I154" s="158"/>
      <c r="J154" s="158"/>
      <c r="K154" s="158"/>
      <c r="L154" s="158"/>
      <c r="M154" s="158"/>
      <c r="N154" s="157"/>
      <c r="O154" s="157"/>
      <c r="P154" s="157"/>
      <c r="Q154" s="157"/>
      <c r="R154" s="158"/>
      <c r="S154" s="158"/>
      <c r="T154" s="158"/>
      <c r="U154" s="158"/>
      <c r="V154" s="158"/>
      <c r="W154" s="158"/>
      <c r="X154" s="158"/>
      <c r="Y154" s="148"/>
      <c r="Z154" s="148"/>
      <c r="AA154" s="148"/>
      <c r="AB154" s="148"/>
      <c r="AC154" s="148"/>
      <c r="AD154" s="148"/>
      <c r="AE154" s="148"/>
      <c r="AF154" s="148"/>
      <c r="AG154" s="148" t="s">
        <v>239</v>
      </c>
      <c r="AH154" s="148">
        <v>0</v>
      </c>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row>
    <row r="155" spans="1:60" x14ac:dyDescent="0.25">
      <c r="A155" s="3"/>
      <c r="B155" s="4"/>
      <c r="C155" s="184"/>
      <c r="D155" s="6"/>
      <c r="E155" s="3"/>
      <c r="F155" s="3"/>
      <c r="G155" s="3"/>
      <c r="H155" s="3"/>
      <c r="I155" s="3"/>
      <c r="J155" s="3"/>
      <c r="K155" s="3"/>
      <c r="L155" s="3"/>
      <c r="M155" s="3"/>
      <c r="N155" s="3"/>
      <c r="O155" s="3"/>
      <c r="P155" s="3"/>
      <c r="Q155" s="3"/>
      <c r="R155" s="3"/>
      <c r="S155" s="3"/>
      <c r="T155" s="3"/>
      <c r="U155" s="3"/>
      <c r="V155" s="3"/>
      <c r="W155" s="3"/>
      <c r="X155" s="3"/>
      <c r="AE155">
        <v>15</v>
      </c>
      <c r="AF155">
        <v>21</v>
      </c>
      <c r="AG155" t="s">
        <v>192</v>
      </c>
    </row>
    <row r="156" spans="1:60" x14ac:dyDescent="0.25">
      <c r="A156" s="151"/>
      <c r="B156" s="152" t="s">
        <v>29</v>
      </c>
      <c r="C156" s="185"/>
      <c r="D156" s="153"/>
      <c r="E156" s="154"/>
      <c r="F156" s="154"/>
      <c r="G156" s="166">
        <f>G8+G44+G54+G104+G145+G148</f>
        <v>0</v>
      </c>
      <c r="H156" s="3"/>
      <c r="I156" s="3"/>
      <c r="J156" s="3"/>
      <c r="K156" s="3"/>
      <c r="L156" s="3"/>
      <c r="M156" s="3"/>
      <c r="N156" s="3"/>
      <c r="O156" s="3"/>
      <c r="P156" s="3"/>
      <c r="Q156" s="3"/>
      <c r="R156" s="3"/>
      <c r="S156" s="3"/>
      <c r="T156" s="3"/>
      <c r="U156" s="3"/>
      <c r="V156" s="3"/>
      <c r="W156" s="3"/>
      <c r="X156" s="3"/>
      <c r="AE156">
        <f>SUMIF(L7:L154,AE155,G7:G154)</f>
        <v>0</v>
      </c>
      <c r="AF156">
        <f>SUMIF(L7:L154,AF155,G7:G154)</f>
        <v>0</v>
      </c>
      <c r="AG156" t="s">
        <v>230</v>
      </c>
    </row>
    <row r="157" spans="1:60" x14ac:dyDescent="0.25">
      <c r="C157" s="186"/>
      <c r="D157" s="10"/>
      <c r="AG157" t="s">
        <v>231</v>
      </c>
    </row>
    <row r="158" spans="1:60" x14ac:dyDescent="0.25">
      <c r="D158" s="10"/>
    </row>
    <row r="159" spans="1:60" x14ac:dyDescent="0.25">
      <c r="D159" s="10"/>
    </row>
    <row r="160" spans="1:60"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pROA4a8WY+6VHstyxI27yHdmzRdzj1HIog34gqHTfku2N5udr9gtTuASEhYJgkOoKtzKglcfkjAveCajZqZtyg==" saltValue="RufGbT2Iiul8c5WZUOspVg==" spinCount="100000" sheet="1"/>
  <mergeCells count="26">
    <mergeCell ref="C13:G13"/>
    <mergeCell ref="A1:G1"/>
    <mergeCell ref="C2:G2"/>
    <mergeCell ref="C3:G3"/>
    <mergeCell ref="C4:G4"/>
    <mergeCell ref="C10:G10"/>
    <mergeCell ref="C92:G92"/>
    <mergeCell ref="C20:G20"/>
    <mergeCell ref="C24:G24"/>
    <mergeCell ref="C27:G27"/>
    <mergeCell ref="C30:G30"/>
    <mergeCell ref="C38:G38"/>
    <mergeCell ref="C46:G46"/>
    <mergeCell ref="C72:G72"/>
    <mergeCell ref="C75:G75"/>
    <mergeCell ref="C82:G82"/>
    <mergeCell ref="C85:G85"/>
    <mergeCell ref="C88:G88"/>
    <mergeCell ref="C131:G131"/>
    <mergeCell ref="C150:G150"/>
    <mergeCell ref="C112:G112"/>
    <mergeCell ref="C115:G115"/>
    <mergeCell ref="C118:G118"/>
    <mergeCell ref="C121:G121"/>
    <mergeCell ref="C124:G124"/>
    <mergeCell ref="C128:G12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E48F-85CD-4566-B551-E0BA665BFFC3}">
  <sheetPr>
    <outlinePr summaryBelow="0"/>
  </sheetPr>
  <dimension ref="A1:BH5000"/>
  <sheetViews>
    <sheetView workbookViewId="0">
      <pane ySplit="7" topLeftCell="A8" activePane="bottomLeft" state="frozen"/>
      <selection pane="bottomLeft" activeCell="C82" sqref="C82"/>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66</v>
      </c>
      <c r="C3" s="249" t="s">
        <v>67</v>
      </c>
      <c r="D3" s="250"/>
      <c r="E3" s="250"/>
      <c r="F3" s="250"/>
      <c r="G3" s="251"/>
      <c r="AC3" s="122" t="s">
        <v>180</v>
      </c>
      <c r="AG3" t="s">
        <v>182</v>
      </c>
    </row>
    <row r="4" spans="1:60" ht="24.9" customHeight="1" x14ac:dyDescent="0.25">
      <c r="A4" s="141" t="s">
        <v>9</v>
      </c>
      <c r="B4" s="142" t="s">
        <v>66</v>
      </c>
      <c r="C4" s="252" t="s">
        <v>67</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143</v>
      </c>
      <c r="C8" s="181" t="s">
        <v>144</v>
      </c>
      <c r="D8" s="162"/>
      <c r="E8" s="163"/>
      <c r="F8" s="164"/>
      <c r="G8" s="164">
        <f>SUMIF(AG9:AG33,"&lt;&gt;NOR",G9:G33)</f>
        <v>0</v>
      </c>
      <c r="H8" s="164"/>
      <c r="I8" s="164">
        <f>SUM(I9:I33)</f>
        <v>0</v>
      </c>
      <c r="J8" s="164"/>
      <c r="K8" s="164">
        <f>SUM(K9:K33)</f>
        <v>0</v>
      </c>
      <c r="L8" s="164"/>
      <c r="M8" s="164">
        <f>SUM(M9:M33)</f>
        <v>0</v>
      </c>
      <c r="N8" s="163"/>
      <c r="O8" s="163">
        <f>SUM(O9:O33)</f>
        <v>0</v>
      </c>
      <c r="P8" s="163"/>
      <c r="Q8" s="163">
        <f>SUM(Q9:Q33)</f>
        <v>0</v>
      </c>
      <c r="R8" s="164"/>
      <c r="S8" s="164"/>
      <c r="T8" s="165"/>
      <c r="U8" s="159"/>
      <c r="V8" s="159">
        <f>SUM(V9:V33)</f>
        <v>52.07</v>
      </c>
      <c r="W8" s="159"/>
      <c r="X8" s="159"/>
      <c r="AG8" t="s">
        <v>206</v>
      </c>
    </row>
    <row r="9" spans="1:60" outlineLevel="1" x14ac:dyDescent="0.25">
      <c r="A9" s="167">
        <v>1</v>
      </c>
      <c r="B9" s="168" t="s">
        <v>575</v>
      </c>
      <c r="C9" s="183" t="s">
        <v>576</v>
      </c>
      <c r="D9" s="169" t="s">
        <v>286</v>
      </c>
      <c r="E9" s="170">
        <v>8.1</v>
      </c>
      <c r="F9" s="171"/>
      <c r="G9" s="172">
        <f>ROUND(E9*F9,2)</f>
        <v>0</v>
      </c>
      <c r="H9" s="171"/>
      <c r="I9" s="172">
        <f>ROUND(E9*H9,2)</f>
        <v>0</v>
      </c>
      <c r="J9" s="171"/>
      <c r="K9" s="172">
        <f>ROUND(E9*J9,2)</f>
        <v>0</v>
      </c>
      <c r="L9" s="172">
        <v>21</v>
      </c>
      <c r="M9" s="172">
        <f>G9*(1+L9/100)</f>
        <v>0</v>
      </c>
      <c r="N9" s="170">
        <v>0</v>
      </c>
      <c r="O9" s="170">
        <f>ROUND(E9*N9,2)</f>
        <v>0</v>
      </c>
      <c r="P9" s="170">
        <v>0</v>
      </c>
      <c r="Q9" s="170">
        <f>ROUND(E9*P9,2)</f>
        <v>0</v>
      </c>
      <c r="R9" s="172" t="s">
        <v>234</v>
      </c>
      <c r="S9" s="172" t="s">
        <v>210</v>
      </c>
      <c r="T9" s="173" t="s">
        <v>210</v>
      </c>
      <c r="U9" s="158">
        <v>0.23</v>
      </c>
      <c r="V9" s="158">
        <f>ROUND(E9*U9,2)</f>
        <v>1.86</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ht="21" outlineLevel="1" x14ac:dyDescent="0.25">
      <c r="A10" s="155"/>
      <c r="B10" s="156"/>
      <c r="C10" s="255" t="s">
        <v>577</v>
      </c>
      <c r="D10" s="256"/>
      <c r="E10" s="256"/>
      <c r="F10" s="256"/>
      <c r="G10" s="256"/>
      <c r="H10" s="158"/>
      <c r="I10" s="158"/>
      <c r="J10" s="158"/>
      <c r="K10" s="158"/>
      <c r="L10" s="158"/>
      <c r="M10" s="158"/>
      <c r="N10" s="157"/>
      <c r="O10" s="157"/>
      <c r="P10" s="157"/>
      <c r="Q10" s="157"/>
      <c r="R10" s="158"/>
      <c r="S10" s="158"/>
      <c r="T10" s="158"/>
      <c r="U10" s="158"/>
      <c r="V10" s="158"/>
      <c r="W10" s="158"/>
      <c r="X10" s="158"/>
      <c r="Y10" s="148"/>
      <c r="Z10" s="148"/>
      <c r="AA10" s="148"/>
      <c r="AB10" s="148"/>
      <c r="AC10" s="148"/>
      <c r="AD10" s="148"/>
      <c r="AE10" s="148"/>
      <c r="AF10" s="148"/>
      <c r="AG10" s="148" t="s">
        <v>238</v>
      </c>
      <c r="AH10" s="148"/>
      <c r="AI10" s="148"/>
      <c r="AJ10" s="148"/>
      <c r="AK10" s="148"/>
      <c r="AL10" s="148"/>
      <c r="AM10" s="148"/>
      <c r="AN10" s="148"/>
      <c r="AO10" s="148"/>
      <c r="AP10" s="148"/>
      <c r="AQ10" s="148"/>
      <c r="AR10" s="148"/>
      <c r="AS10" s="148"/>
      <c r="AT10" s="148"/>
      <c r="AU10" s="148"/>
      <c r="AV10" s="148"/>
      <c r="AW10" s="148"/>
      <c r="AX10" s="148"/>
      <c r="AY10" s="148"/>
      <c r="AZ10" s="148"/>
      <c r="BA10" s="189" t="str">
        <f>C10</f>
        <v>zapažených i nezapažených s urovnáním dna do předepsaného profilu a spádu, s přehozením výkopku na přilehlém terénu na vzdálenost do 3 m od podélné osy rýhy nebo s naložením výkopku na dopravní prostředek.</v>
      </c>
      <c r="BB10" s="148"/>
      <c r="BC10" s="148"/>
      <c r="BD10" s="148"/>
      <c r="BE10" s="148"/>
      <c r="BF10" s="148"/>
      <c r="BG10" s="148"/>
      <c r="BH10" s="148"/>
    </row>
    <row r="11" spans="1:60" outlineLevel="1" x14ac:dyDescent="0.25">
      <c r="A11" s="155"/>
      <c r="B11" s="156"/>
      <c r="C11" s="190" t="s">
        <v>578</v>
      </c>
      <c r="D11" s="187"/>
      <c r="E11" s="188">
        <v>8.1</v>
      </c>
      <c r="F11" s="158"/>
      <c r="G11" s="158"/>
      <c r="H11" s="158"/>
      <c r="I11" s="158"/>
      <c r="J11" s="158"/>
      <c r="K11" s="158"/>
      <c r="L11" s="158"/>
      <c r="M11" s="158"/>
      <c r="N11" s="157"/>
      <c r="O11" s="157"/>
      <c r="P11" s="157"/>
      <c r="Q11" s="157"/>
      <c r="R11" s="158"/>
      <c r="S11" s="158"/>
      <c r="T11" s="158"/>
      <c r="U11" s="158"/>
      <c r="V11" s="158"/>
      <c r="W11" s="158"/>
      <c r="X11" s="158"/>
      <c r="Y11" s="148"/>
      <c r="Z11" s="148"/>
      <c r="AA11" s="148"/>
      <c r="AB11" s="148"/>
      <c r="AC11" s="148"/>
      <c r="AD11" s="148"/>
      <c r="AE11" s="148"/>
      <c r="AF11" s="148"/>
      <c r="AG11" s="148" t="s">
        <v>239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67">
        <v>2</v>
      </c>
      <c r="B12" s="168" t="s">
        <v>579</v>
      </c>
      <c r="C12" s="183" t="s">
        <v>580</v>
      </c>
      <c r="D12" s="169" t="s">
        <v>286</v>
      </c>
      <c r="E12" s="170">
        <v>8.1</v>
      </c>
      <c r="F12" s="171"/>
      <c r="G12" s="172">
        <f>ROUND(E12*F12,2)</f>
        <v>0</v>
      </c>
      <c r="H12" s="171"/>
      <c r="I12" s="172">
        <f>ROUND(E12*H12,2)</f>
        <v>0</v>
      </c>
      <c r="J12" s="171"/>
      <c r="K12" s="172">
        <f>ROUND(E12*J12,2)</f>
        <v>0</v>
      </c>
      <c r="L12" s="172">
        <v>21</v>
      </c>
      <c r="M12" s="172">
        <f>G12*(1+L12/100)</f>
        <v>0</v>
      </c>
      <c r="N12" s="170">
        <v>0</v>
      </c>
      <c r="O12" s="170">
        <f>ROUND(E12*N12,2)</f>
        <v>0</v>
      </c>
      <c r="P12" s="170">
        <v>0</v>
      </c>
      <c r="Q12" s="170">
        <f>ROUND(E12*P12,2)</f>
        <v>0</v>
      </c>
      <c r="R12" s="172" t="s">
        <v>234</v>
      </c>
      <c r="S12" s="172" t="s">
        <v>210</v>
      </c>
      <c r="T12" s="173" t="s">
        <v>210</v>
      </c>
      <c r="U12" s="158">
        <v>0.38979999999999998</v>
      </c>
      <c r="V12" s="158">
        <f>ROUND(E12*U12,2)</f>
        <v>3.16</v>
      </c>
      <c r="W12" s="158"/>
      <c r="X12" s="158" t="s">
        <v>235</v>
      </c>
      <c r="Y12" s="148"/>
      <c r="Z12" s="148"/>
      <c r="AA12" s="148"/>
      <c r="AB12" s="148"/>
      <c r="AC12" s="148"/>
      <c r="AD12" s="148"/>
      <c r="AE12" s="148"/>
      <c r="AF12" s="148"/>
      <c r="AG12" s="148" t="s">
        <v>236</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ht="21" outlineLevel="1" x14ac:dyDescent="0.25">
      <c r="A13" s="155"/>
      <c r="B13" s="156"/>
      <c r="C13" s="255" t="s">
        <v>577</v>
      </c>
      <c r="D13" s="256"/>
      <c r="E13" s="256"/>
      <c r="F13" s="256"/>
      <c r="G13" s="256"/>
      <c r="H13" s="158"/>
      <c r="I13" s="158"/>
      <c r="J13" s="158"/>
      <c r="K13" s="158"/>
      <c r="L13" s="158"/>
      <c r="M13" s="158"/>
      <c r="N13" s="157"/>
      <c r="O13" s="157"/>
      <c r="P13" s="157"/>
      <c r="Q13" s="157"/>
      <c r="R13" s="158"/>
      <c r="S13" s="158"/>
      <c r="T13" s="158"/>
      <c r="U13" s="158"/>
      <c r="V13" s="158"/>
      <c r="W13" s="158"/>
      <c r="X13" s="158"/>
      <c r="Y13" s="148"/>
      <c r="Z13" s="148"/>
      <c r="AA13" s="148"/>
      <c r="AB13" s="148"/>
      <c r="AC13" s="148"/>
      <c r="AD13" s="148"/>
      <c r="AE13" s="148"/>
      <c r="AF13" s="148"/>
      <c r="AG13" s="148" t="s">
        <v>238</v>
      </c>
      <c r="AH13" s="148"/>
      <c r="AI13" s="148"/>
      <c r="AJ13" s="148"/>
      <c r="AK13" s="148"/>
      <c r="AL13" s="148"/>
      <c r="AM13" s="148"/>
      <c r="AN13" s="148"/>
      <c r="AO13" s="148"/>
      <c r="AP13" s="148"/>
      <c r="AQ13" s="148"/>
      <c r="AR13" s="148"/>
      <c r="AS13" s="148"/>
      <c r="AT13" s="148"/>
      <c r="AU13" s="148"/>
      <c r="AV13" s="148"/>
      <c r="AW13" s="148"/>
      <c r="AX13" s="148"/>
      <c r="AY13" s="148"/>
      <c r="AZ13" s="148"/>
      <c r="BA13" s="189" t="str">
        <f>C13</f>
        <v>zapažených i nezapažených s urovnáním dna do předepsaného profilu a spádu, s přehozením výkopku na přilehlém terénu na vzdálenost do 3 m od podélné osy rýhy nebo s naložením výkopku na dopravní prostředek.</v>
      </c>
      <c r="BB13" s="148"/>
      <c r="BC13" s="148"/>
      <c r="BD13" s="148"/>
      <c r="BE13" s="148"/>
      <c r="BF13" s="148"/>
      <c r="BG13" s="148"/>
      <c r="BH13" s="148"/>
    </row>
    <row r="14" spans="1:60" outlineLevel="1" x14ac:dyDescent="0.25">
      <c r="A14" s="155"/>
      <c r="B14" s="156"/>
      <c r="C14" s="190" t="s">
        <v>581</v>
      </c>
      <c r="D14" s="187"/>
      <c r="E14" s="188">
        <v>8.1</v>
      </c>
      <c r="F14" s="158"/>
      <c r="G14" s="158"/>
      <c r="H14" s="158"/>
      <c r="I14" s="158"/>
      <c r="J14" s="158"/>
      <c r="K14" s="158"/>
      <c r="L14" s="158"/>
      <c r="M14" s="158"/>
      <c r="N14" s="157"/>
      <c r="O14" s="157"/>
      <c r="P14" s="157"/>
      <c r="Q14" s="157"/>
      <c r="R14" s="158"/>
      <c r="S14" s="158"/>
      <c r="T14" s="158"/>
      <c r="U14" s="158"/>
      <c r="V14" s="158"/>
      <c r="W14" s="158"/>
      <c r="X14" s="158"/>
      <c r="Y14" s="148"/>
      <c r="Z14" s="148"/>
      <c r="AA14" s="148"/>
      <c r="AB14" s="148"/>
      <c r="AC14" s="148"/>
      <c r="AD14" s="148"/>
      <c r="AE14" s="148"/>
      <c r="AF14" s="148"/>
      <c r="AG14" s="148" t="s">
        <v>239</v>
      </c>
      <c r="AH14" s="148">
        <v>0</v>
      </c>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ht="20.399999999999999" outlineLevel="1" x14ac:dyDescent="0.25">
      <c r="A15" s="167">
        <v>3</v>
      </c>
      <c r="B15" s="168" t="s">
        <v>582</v>
      </c>
      <c r="C15" s="183" t="s">
        <v>583</v>
      </c>
      <c r="D15" s="169" t="s">
        <v>286</v>
      </c>
      <c r="E15" s="170">
        <v>9.7270000000000003</v>
      </c>
      <c r="F15" s="171"/>
      <c r="G15" s="172">
        <f>ROUND(E15*F15,2)</f>
        <v>0</v>
      </c>
      <c r="H15" s="171"/>
      <c r="I15" s="172">
        <f>ROUND(E15*H15,2)</f>
        <v>0</v>
      </c>
      <c r="J15" s="171"/>
      <c r="K15" s="172">
        <f>ROUND(E15*J15,2)</f>
        <v>0</v>
      </c>
      <c r="L15" s="172">
        <v>21</v>
      </c>
      <c r="M15" s="172">
        <f>G15*(1+L15/100)</f>
        <v>0</v>
      </c>
      <c r="N15" s="170">
        <v>0</v>
      </c>
      <c r="O15" s="170">
        <f>ROUND(E15*N15,2)</f>
        <v>0</v>
      </c>
      <c r="P15" s="170">
        <v>0</v>
      </c>
      <c r="Q15" s="170">
        <f>ROUND(E15*P15,2)</f>
        <v>0</v>
      </c>
      <c r="R15" s="172" t="s">
        <v>234</v>
      </c>
      <c r="S15" s="172" t="s">
        <v>210</v>
      </c>
      <c r="T15" s="173" t="s">
        <v>210</v>
      </c>
      <c r="U15" s="158">
        <v>3.1309999999999998</v>
      </c>
      <c r="V15" s="158">
        <f>ROUND(E15*U15,2)</f>
        <v>30.46</v>
      </c>
      <c r="W15" s="158"/>
      <c r="X15" s="158" t="s">
        <v>235</v>
      </c>
      <c r="Y15" s="148"/>
      <c r="Z15" s="148"/>
      <c r="AA15" s="148"/>
      <c r="AB15" s="148"/>
      <c r="AC15" s="148"/>
      <c r="AD15" s="148"/>
      <c r="AE15" s="148"/>
      <c r="AF15" s="148"/>
      <c r="AG15" s="148" t="s">
        <v>236</v>
      </c>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ht="21" outlineLevel="1" x14ac:dyDescent="0.25">
      <c r="A16" s="155"/>
      <c r="B16" s="156"/>
      <c r="C16" s="255" t="s">
        <v>584</v>
      </c>
      <c r="D16" s="256"/>
      <c r="E16" s="256"/>
      <c r="F16" s="256"/>
      <c r="G16" s="256"/>
      <c r="H16" s="158"/>
      <c r="I16" s="158"/>
      <c r="J16" s="158"/>
      <c r="K16" s="158"/>
      <c r="L16" s="158"/>
      <c r="M16" s="158"/>
      <c r="N16" s="157"/>
      <c r="O16" s="157"/>
      <c r="P16" s="157"/>
      <c r="Q16" s="157"/>
      <c r="R16" s="158"/>
      <c r="S16" s="158"/>
      <c r="T16" s="158"/>
      <c r="U16" s="158"/>
      <c r="V16" s="158"/>
      <c r="W16" s="158"/>
      <c r="X16" s="158"/>
      <c r="Y16" s="148"/>
      <c r="Z16" s="148"/>
      <c r="AA16" s="148"/>
      <c r="AB16" s="148"/>
      <c r="AC16" s="148"/>
      <c r="AD16" s="148"/>
      <c r="AE16" s="148"/>
      <c r="AF16" s="148"/>
      <c r="AG16" s="148" t="s">
        <v>238</v>
      </c>
      <c r="AH16" s="148"/>
      <c r="AI16" s="148"/>
      <c r="AJ16" s="148"/>
      <c r="AK16" s="148"/>
      <c r="AL16" s="148"/>
      <c r="AM16" s="148"/>
      <c r="AN16" s="148"/>
      <c r="AO16" s="148"/>
      <c r="AP16" s="148"/>
      <c r="AQ16" s="148"/>
      <c r="AR16" s="148"/>
      <c r="AS16" s="148"/>
      <c r="AT16" s="148"/>
      <c r="AU16" s="148"/>
      <c r="AV16" s="148"/>
      <c r="AW16" s="148"/>
      <c r="AX16" s="148"/>
      <c r="AY16" s="148"/>
      <c r="AZ16" s="148"/>
      <c r="BA16" s="189" t="str">
        <f>C16</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16" s="148"/>
      <c r="BC16" s="148"/>
      <c r="BD16" s="148"/>
      <c r="BE16" s="148"/>
      <c r="BF16" s="148"/>
      <c r="BG16" s="148"/>
      <c r="BH16" s="148"/>
    </row>
    <row r="17" spans="1:60" outlineLevel="1" x14ac:dyDescent="0.25">
      <c r="A17" s="155"/>
      <c r="B17" s="156"/>
      <c r="C17" s="190" t="s">
        <v>585</v>
      </c>
      <c r="D17" s="187"/>
      <c r="E17" s="188">
        <v>9.4770000000000003</v>
      </c>
      <c r="F17" s="158"/>
      <c r="G17" s="158"/>
      <c r="H17" s="158"/>
      <c r="I17" s="158"/>
      <c r="J17" s="158"/>
      <c r="K17" s="158"/>
      <c r="L17" s="158"/>
      <c r="M17" s="158"/>
      <c r="N17" s="157"/>
      <c r="O17" s="157"/>
      <c r="P17" s="157"/>
      <c r="Q17" s="157"/>
      <c r="R17" s="158"/>
      <c r="S17" s="158"/>
      <c r="T17" s="158"/>
      <c r="U17" s="158"/>
      <c r="V17" s="158"/>
      <c r="W17" s="158"/>
      <c r="X17" s="158"/>
      <c r="Y17" s="148"/>
      <c r="Z17" s="148"/>
      <c r="AA17" s="148"/>
      <c r="AB17" s="148"/>
      <c r="AC17" s="148"/>
      <c r="AD17" s="148"/>
      <c r="AE17" s="148"/>
      <c r="AF17" s="148"/>
      <c r="AG17" s="148" t="s">
        <v>239</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5">
      <c r="A18" s="155"/>
      <c r="B18" s="156"/>
      <c r="C18" s="190" t="s">
        <v>586</v>
      </c>
      <c r="D18" s="187"/>
      <c r="E18" s="188">
        <v>0.25</v>
      </c>
      <c r="F18" s="158"/>
      <c r="G18" s="158"/>
      <c r="H18" s="158"/>
      <c r="I18" s="158"/>
      <c r="J18" s="158"/>
      <c r="K18" s="158"/>
      <c r="L18" s="158"/>
      <c r="M18" s="158"/>
      <c r="N18" s="157"/>
      <c r="O18" s="157"/>
      <c r="P18" s="157"/>
      <c r="Q18" s="157"/>
      <c r="R18" s="158"/>
      <c r="S18" s="158"/>
      <c r="T18" s="158"/>
      <c r="U18" s="158"/>
      <c r="V18" s="158"/>
      <c r="W18" s="158"/>
      <c r="X18" s="158"/>
      <c r="Y18" s="148"/>
      <c r="Z18" s="148"/>
      <c r="AA18" s="148"/>
      <c r="AB18" s="148"/>
      <c r="AC18" s="148"/>
      <c r="AD18" s="148"/>
      <c r="AE18" s="148"/>
      <c r="AF18" s="148"/>
      <c r="AG18" s="148" t="s">
        <v>239</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ht="20.399999999999999" outlineLevel="1" x14ac:dyDescent="0.25">
      <c r="A19" s="167">
        <v>4</v>
      </c>
      <c r="B19" s="168" t="s">
        <v>587</v>
      </c>
      <c r="C19" s="183" t="s">
        <v>588</v>
      </c>
      <c r="D19" s="169" t="s">
        <v>286</v>
      </c>
      <c r="E19" s="170">
        <v>9.7270000000000003</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t="s">
        <v>234</v>
      </c>
      <c r="S19" s="172" t="s">
        <v>210</v>
      </c>
      <c r="T19" s="173" t="s">
        <v>210</v>
      </c>
      <c r="U19" s="158">
        <v>0.47399999999999998</v>
      </c>
      <c r="V19" s="158">
        <f>ROUND(E19*U19,2)</f>
        <v>4.6100000000000003</v>
      </c>
      <c r="W19" s="158"/>
      <c r="X19" s="158" t="s">
        <v>235</v>
      </c>
      <c r="Y19" s="148"/>
      <c r="Z19" s="148"/>
      <c r="AA19" s="148"/>
      <c r="AB19" s="148"/>
      <c r="AC19" s="148"/>
      <c r="AD19" s="148"/>
      <c r="AE19" s="148"/>
      <c r="AF19" s="148"/>
      <c r="AG19" s="148" t="s">
        <v>236</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ht="21" outlineLevel="1" x14ac:dyDescent="0.25">
      <c r="A20" s="155"/>
      <c r="B20" s="156"/>
      <c r="C20" s="255" t="s">
        <v>584</v>
      </c>
      <c r="D20" s="256"/>
      <c r="E20" s="256"/>
      <c r="F20" s="256"/>
      <c r="G20" s="256"/>
      <c r="H20" s="158"/>
      <c r="I20" s="158"/>
      <c r="J20" s="158"/>
      <c r="K20" s="158"/>
      <c r="L20" s="158"/>
      <c r="M20" s="158"/>
      <c r="N20" s="157"/>
      <c r="O20" s="157"/>
      <c r="P20" s="157"/>
      <c r="Q20" s="157"/>
      <c r="R20" s="158"/>
      <c r="S20" s="158"/>
      <c r="T20" s="158"/>
      <c r="U20" s="158"/>
      <c r="V20" s="158"/>
      <c r="W20" s="158"/>
      <c r="X20" s="158"/>
      <c r="Y20" s="148"/>
      <c r="Z20" s="148"/>
      <c r="AA20" s="148"/>
      <c r="AB20" s="148"/>
      <c r="AC20" s="148"/>
      <c r="AD20" s="148"/>
      <c r="AE20" s="148"/>
      <c r="AF20" s="148"/>
      <c r="AG20" s="148" t="s">
        <v>238</v>
      </c>
      <c r="AH20" s="148"/>
      <c r="AI20" s="148"/>
      <c r="AJ20" s="148"/>
      <c r="AK20" s="148"/>
      <c r="AL20" s="148"/>
      <c r="AM20" s="148"/>
      <c r="AN20" s="148"/>
      <c r="AO20" s="148"/>
      <c r="AP20" s="148"/>
      <c r="AQ20" s="148"/>
      <c r="AR20" s="148"/>
      <c r="AS20" s="148"/>
      <c r="AT20" s="148"/>
      <c r="AU20" s="148"/>
      <c r="AV20" s="148"/>
      <c r="AW20" s="148"/>
      <c r="AX20" s="148"/>
      <c r="AY20" s="148"/>
      <c r="AZ20" s="148"/>
      <c r="BA20" s="189" t="str">
        <f>C20</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0" s="148"/>
      <c r="BC20" s="148"/>
      <c r="BD20" s="148"/>
      <c r="BE20" s="148"/>
      <c r="BF20" s="148"/>
      <c r="BG20" s="148"/>
      <c r="BH20" s="148"/>
    </row>
    <row r="21" spans="1:60" outlineLevel="1" x14ac:dyDescent="0.25">
      <c r="A21" s="155"/>
      <c r="B21" s="156"/>
      <c r="C21" s="190" t="s">
        <v>589</v>
      </c>
      <c r="D21" s="187"/>
      <c r="E21" s="188">
        <v>9.7270000000000003</v>
      </c>
      <c r="F21" s="158"/>
      <c r="G21" s="158"/>
      <c r="H21" s="158"/>
      <c r="I21" s="158"/>
      <c r="J21" s="158"/>
      <c r="K21" s="158"/>
      <c r="L21" s="158"/>
      <c r="M21" s="158"/>
      <c r="N21" s="157"/>
      <c r="O21" s="157"/>
      <c r="P21" s="157"/>
      <c r="Q21" s="157"/>
      <c r="R21" s="158"/>
      <c r="S21" s="158"/>
      <c r="T21" s="158"/>
      <c r="U21" s="158"/>
      <c r="V21" s="158"/>
      <c r="W21" s="158"/>
      <c r="X21" s="158"/>
      <c r="Y21" s="148"/>
      <c r="Z21" s="148"/>
      <c r="AA21" s="148"/>
      <c r="AB21" s="148"/>
      <c r="AC21" s="148"/>
      <c r="AD21" s="148"/>
      <c r="AE21" s="148"/>
      <c r="AF21" s="148"/>
      <c r="AG21" s="148" t="s">
        <v>239</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67">
        <v>5</v>
      </c>
      <c r="B22" s="168" t="s">
        <v>311</v>
      </c>
      <c r="C22" s="183" t="s">
        <v>312</v>
      </c>
      <c r="D22" s="169" t="s">
        <v>286</v>
      </c>
      <c r="E22" s="170">
        <v>17.827000000000002</v>
      </c>
      <c r="F22" s="171"/>
      <c r="G22" s="172">
        <f>ROUND(E22*F22,2)</f>
        <v>0</v>
      </c>
      <c r="H22" s="171"/>
      <c r="I22" s="172">
        <f>ROUND(E22*H22,2)</f>
        <v>0</v>
      </c>
      <c r="J22" s="171"/>
      <c r="K22" s="172">
        <f>ROUND(E22*J22,2)</f>
        <v>0</v>
      </c>
      <c r="L22" s="172">
        <v>21</v>
      </c>
      <c r="M22" s="172">
        <f>G22*(1+L22/100)</f>
        <v>0</v>
      </c>
      <c r="N22" s="170">
        <v>0</v>
      </c>
      <c r="O22" s="170">
        <f>ROUND(E22*N22,2)</f>
        <v>0</v>
      </c>
      <c r="P22" s="170">
        <v>0</v>
      </c>
      <c r="Q22" s="170">
        <f>ROUND(E22*P22,2)</f>
        <v>0</v>
      </c>
      <c r="R22" s="172" t="s">
        <v>234</v>
      </c>
      <c r="S22" s="172" t="s">
        <v>210</v>
      </c>
      <c r="T22" s="173" t="s">
        <v>210</v>
      </c>
      <c r="U22" s="158">
        <v>1.0999999999999999E-2</v>
      </c>
      <c r="V22" s="158">
        <f>ROUND(E22*U22,2)</f>
        <v>0.2</v>
      </c>
      <c r="W22" s="158"/>
      <c r="X22" s="158" t="s">
        <v>235</v>
      </c>
      <c r="Y22" s="148"/>
      <c r="Z22" s="148"/>
      <c r="AA22" s="148"/>
      <c r="AB22" s="148"/>
      <c r="AC22" s="148"/>
      <c r="AD22" s="148"/>
      <c r="AE22" s="148"/>
      <c r="AF22" s="148"/>
      <c r="AG22" s="148" t="s">
        <v>236</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1" x14ac:dyDescent="0.25">
      <c r="A23" s="155"/>
      <c r="B23" s="156"/>
      <c r="C23" s="255" t="s">
        <v>309</v>
      </c>
      <c r="D23" s="256"/>
      <c r="E23" s="256"/>
      <c r="F23" s="256"/>
      <c r="G23" s="256"/>
      <c r="H23" s="158"/>
      <c r="I23" s="158"/>
      <c r="J23" s="158"/>
      <c r="K23" s="158"/>
      <c r="L23" s="158"/>
      <c r="M23" s="158"/>
      <c r="N23" s="157"/>
      <c r="O23" s="157"/>
      <c r="P23" s="157"/>
      <c r="Q23" s="157"/>
      <c r="R23" s="158"/>
      <c r="S23" s="158"/>
      <c r="T23" s="158"/>
      <c r="U23" s="158"/>
      <c r="V23" s="158"/>
      <c r="W23" s="158"/>
      <c r="X23" s="158"/>
      <c r="Y23" s="148"/>
      <c r="Z23" s="148"/>
      <c r="AA23" s="148"/>
      <c r="AB23" s="148"/>
      <c r="AC23" s="148"/>
      <c r="AD23" s="148"/>
      <c r="AE23" s="148"/>
      <c r="AF23" s="148"/>
      <c r="AG23" s="148" t="s">
        <v>238</v>
      </c>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1" x14ac:dyDescent="0.25">
      <c r="A24" s="155"/>
      <c r="B24" s="156"/>
      <c r="C24" s="190" t="s">
        <v>590</v>
      </c>
      <c r="D24" s="187"/>
      <c r="E24" s="188">
        <v>17.827000000000002</v>
      </c>
      <c r="F24" s="158"/>
      <c r="G24" s="158"/>
      <c r="H24" s="158"/>
      <c r="I24" s="158"/>
      <c r="J24" s="158"/>
      <c r="K24" s="158"/>
      <c r="L24" s="158"/>
      <c r="M24" s="158"/>
      <c r="N24" s="157"/>
      <c r="O24" s="157"/>
      <c r="P24" s="157"/>
      <c r="Q24" s="157"/>
      <c r="R24" s="158"/>
      <c r="S24" s="158"/>
      <c r="T24" s="158"/>
      <c r="U24" s="158"/>
      <c r="V24" s="158"/>
      <c r="W24" s="158"/>
      <c r="X24" s="158"/>
      <c r="Y24" s="148"/>
      <c r="Z24" s="148"/>
      <c r="AA24" s="148"/>
      <c r="AB24" s="148"/>
      <c r="AC24" s="148"/>
      <c r="AD24" s="148"/>
      <c r="AE24" s="148"/>
      <c r="AF24" s="148"/>
      <c r="AG24" s="148" t="s">
        <v>239</v>
      </c>
      <c r="AH24" s="148">
        <v>0</v>
      </c>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ht="30.6" outlineLevel="1" x14ac:dyDescent="0.25">
      <c r="A25" s="167">
        <v>6</v>
      </c>
      <c r="B25" s="168" t="s">
        <v>314</v>
      </c>
      <c r="C25" s="183" t="s">
        <v>315</v>
      </c>
      <c r="D25" s="169" t="s">
        <v>286</v>
      </c>
      <c r="E25" s="170">
        <v>231.751</v>
      </c>
      <c r="F25" s="171"/>
      <c r="G25" s="172">
        <f>ROUND(E25*F25,2)</f>
        <v>0</v>
      </c>
      <c r="H25" s="171"/>
      <c r="I25" s="172">
        <f>ROUND(E25*H25,2)</f>
        <v>0</v>
      </c>
      <c r="J25" s="171"/>
      <c r="K25" s="172">
        <f>ROUND(E25*J25,2)</f>
        <v>0</v>
      </c>
      <c r="L25" s="172">
        <v>21</v>
      </c>
      <c r="M25" s="172">
        <f>G25*(1+L25/100)</f>
        <v>0</v>
      </c>
      <c r="N25" s="170">
        <v>0</v>
      </c>
      <c r="O25" s="170">
        <f>ROUND(E25*N25,2)</f>
        <v>0</v>
      </c>
      <c r="P25" s="170">
        <v>0</v>
      </c>
      <c r="Q25" s="170">
        <f>ROUND(E25*P25,2)</f>
        <v>0</v>
      </c>
      <c r="R25" s="172" t="s">
        <v>234</v>
      </c>
      <c r="S25" s="172" t="s">
        <v>210</v>
      </c>
      <c r="T25" s="173" t="s">
        <v>210</v>
      </c>
      <c r="U25" s="158">
        <v>0</v>
      </c>
      <c r="V25" s="158">
        <f>ROUND(E25*U25,2)</f>
        <v>0</v>
      </c>
      <c r="W25" s="158"/>
      <c r="X25" s="158" t="s">
        <v>235</v>
      </c>
      <c r="Y25" s="148"/>
      <c r="Z25" s="148"/>
      <c r="AA25" s="148"/>
      <c r="AB25" s="148"/>
      <c r="AC25" s="148"/>
      <c r="AD25" s="148"/>
      <c r="AE25" s="148"/>
      <c r="AF25" s="148"/>
      <c r="AG25" s="148" t="s">
        <v>236</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outlineLevel="1" x14ac:dyDescent="0.25">
      <c r="A26" s="155"/>
      <c r="B26" s="156"/>
      <c r="C26" s="255" t="s">
        <v>309</v>
      </c>
      <c r="D26" s="256"/>
      <c r="E26" s="256"/>
      <c r="F26" s="256"/>
      <c r="G26" s="256"/>
      <c r="H26" s="158"/>
      <c r="I26" s="158"/>
      <c r="J26" s="158"/>
      <c r="K26" s="158"/>
      <c r="L26" s="158"/>
      <c r="M26" s="158"/>
      <c r="N26" s="157"/>
      <c r="O26" s="157"/>
      <c r="P26" s="157"/>
      <c r="Q26" s="157"/>
      <c r="R26" s="158"/>
      <c r="S26" s="158"/>
      <c r="T26" s="158"/>
      <c r="U26" s="158"/>
      <c r="V26" s="158"/>
      <c r="W26" s="158"/>
      <c r="X26" s="158"/>
      <c r="Y26" s="148"/>
      <c r="Z26" s="148"/>
      <c r="AA26" s="148"/>
      <c r="AB26" s="148"/>
      <c r="AC26" s="148"/>
      <c r="AD26" s="148"/>
      <c r="AE26" s="148"/>
      <c r="AF26" s="148"/>
      <c r="AG26" s="148" t="s">
        <v>238</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1" x14ac:dyDescent="0.25">
      <c r="A27" s="155"/>
      <c r="B27" s="156"/>
      <c r="C27" s="190" t="s">
        <v>591</v>
      </c>
      <c r="D27" s="187"/>
      <c r="E27" s="188">
        <v>231.751</v>
      </c>
      <c r="F27" s="158"/>
      <c r="G27" s="158"/>
      <c r="H27" s="158"/>
      <c r="I27" s="158"/>
      <c r="J27" s="158"/>
      <c r="K27" s="158"/>
      <c r="L27" s="158"/>
      <c r="M27" s="158"/>
      <c r="N27" s="157"/>
      <c r="O27" s="157"/>
      <c r="P27" s="157"/>
      <c r="Q27" s="157"/>
      <c r="R27" s="158"/>
      <c r="S27" s="158"/>
      <c r="T27" s="158"/>
      <c r="U27" s="158"/>
      <c r="V27" s="158"/>
      <c r="W27" s="158"/>
      <c r="X27" s="158"/>
      <c r="Y27" s="148"/>
      <c r="Z27" s="148"/>
      <c r="AA27" s="148"/>
      <c r="AB27" s="148"/>
      <c r="AC27" s="148"/>
      <c r="AD27" s="148"/>
      <c r="AE27" s="148"/>
      <c r="AF27" s="148"/>
      <c r="AG27" s="148" t="s">
        <v>239</v>
      </c>
      <c r="AH27" s="148">
        <v>0</v>
      </c>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ht="20.399999999999999" outlineLevel="1" x14ac:dyDescent="0.25">
      <c r="A28" s="167">
        <v>7</v>
      </c>
      <c r="B28" s="168" t="s">
        <v>413</v>
      </c>
      <c r="C28" s="183" t="s">
        <v>414</v>
      </c>
      <c r="D28" s="169" t="s">
        <v>286</v>
      </c>
      <c r="E28" s="170">
        <v>17.827000000000002</v>
      </c>
      <c r="F28" s="171"/>
      <c r="G28" s="172">
        <f>ROUND(E28*F28,2)</f>
        <v>0</v>
      </c>
      <c r="H28" s="171"/>
      <c r="I28" s="172">
        <f>ROUND(E28*H28,2)</f>
        <v>0</v>
      </c>
      <c r="J28" s="171"/>
      <c r="K28" s="172">
        <f>ROUND(E28*J28,2)</f>
        <v>0</v>
      </c>
      <c r="L28" s="172">
        <v>21</v>
      </c>
      <c r="M28" s="172">
        <f>G28*(1+L28/100)</f>
        <v>0</v>
      </c>
      <c r="N28" s="170">
        <v>0</v>
      </c>
      <c r="O28" s="170">
        <f>ROUND(E28*N28,2)</f>
        <v>0</v>
      </c>
      <c r="P28" s="170">
        <v>0</v>
      </c>
      <c r="Q28" s="170">
        <f>ROUND(E28*P28,2)</f>
        <v>0</v>
      </c>
      <c r="R28" s="172" t="s">
        <v>234</v>
      </c>
      <c r="S28" s="172" t="s">
        <v>210</v>
      </c>
      <c r="T28" s="173" t="s">
        <v>210</v>
      </c>
      <c r="U28" s="158">
        <v>0.65200000000000002</v>
      </c>
      <c r="V28" s="158">
        <f>ROUND(E28*U28,2)</f>
        <v>11.62</v>
      </c>
      <c r="W28" s="158"/>
      <c r="X28" s="158" t="s">
        <v>235</v>
      </c>
      <c r="Y28" s="148"/>
      <c r="Z28" s="148"/>
      <c r="AA28" s="148"/>
      <c r="AB28" s="148"/>
      <c r="AC28" s="148"/>
      <c r="AD28" s="148"/>
      <c r="AE28" s="148"/>
      <c r="AF28" s="148"/>
      <c r="AG28" s="148" t="s">
        <v>236</v>
      </c>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5">
      <c r="A29" s="155"/>
      <c r="B29" s="156"/>
      <c r="C29" s="190" t="s">
        <v>592</v>
      </c>
      <c r="D29" s="187"/>
      <c r="E29" s="188">
        <v>17.827000000000002</v>
      </c>
      <c r="F29" s="158"/>
      <c r="G29" s="158"/>
      <c r="H29" s="158"/>
      <c r="I29" s="158"/>
      <c r="J29" s="158"/>
      <c r="K29" s="158"/>
      <c r="L29" s="158"/>
      <c r="M29" s="158"/>
      <c r="N29" s="157"/>
      <c r="O29" s="157"/>
      <c r="P29" s="157"/>
      <c r="Q29" s="157"/>
      <c r="R29" s="158"/>
      <c r="S29" s="158"/>
      <c r="T29" s="158"/>
      <c r="U29" s="158"/>
      <c r="V29" s="158"/>
      <c r="W29" s="158"/>
      <c r="X29" s="158"/>
      <c r="Y29" s="148"/>
      <c r="Z29" s="148"/>
      <c r="AA29" s="148"/>
      <c r="AB29" s="148"/>
      <c r="AC29" s="148"/>
      <c r="AD29" s="148"/>
      <c r="AE29" s="148"/>
      <c r="AF29" s="148"/>
      <c r="AG29" s="148" t="s">
        <v>239</v>
      </c>
      <c r="AH29" s="148">
        <v>0</v>
      </c>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ht="20.399999999999999" outlineLevel="1" x14ac:dyDescent="0.25">
      <c r="A30" s="167">
        <v>8</v>
      </c>
      <c r="B30" s="168" t="s">
        <v>322</v>
      </c>
      <c r="C30" s="183" t="s">
        <v>323</v>
      </c>
      <c r="D30" s="169" t="s">
        <v>286</v>
      </c>
      <c r="E30" s="170">
        <v>17.827000000000002</v>
      </c>
      <c r="F30" s="171"/>
      <c r="G30" s="172">
        <f>ROUND(E30*F30,2)</f>
        <v>0</v>
      </c>
      <c r="H30" s="171"/>
      <c r="I30" s="172">
        <f>ROUND(E30*H30,2)</f>
        <v>0</v>
      </c>
      <c r="J30" s="171"/>
      <c r="K30" s="172">
        <f>ROUND(E30*J30,2)</f>
        <v>0</v>
      </c>
      <c r="L30" s="172">
        <v>21</v>
      </c>
      <c r="M30" s="172">
        <f>G30*(1+L30/100)</f>
        <v>0</v>
      </c>
      <c r="N30" s="170">
        <v>0</v>
      </c>
      <c r="O30" s="170">
        <f>ROUND(E30*N30,2)</f>
        <v>0</v>
      </c>
      <c r="P30" s="170">
        <v>0</v>
      </c>
      <c r="Q30" s="170">
        <f>ROUND(E30*P30,2)</f>
        <v>0</v>
      </c>
      <c r="R30" s="172" t="s">
        <v>234</v>
      </c>
      <c r="S30" s="172" t="s">
        <v>210</v>
      </c>
      <c r="T30" s="173" t="s">
        <v>210</v>
      </c>
      <c r="U30" s="158">
        <v>8.9999999999999993E-3</v>
      </c>
      <c r="V30" s="158">
        <f>ROUND(E30*U30,2)</f>
        <v>0.16</v>
      </c>
      <c r="W30" s="158"/>
      <c r="X30" s="158" t="s">
        <v>235</v>
      </c>
      <c r="Y30" s="148"/>
      <c r="Z30" s="148"/>
      <c r="AA30" s="148"/>
      <c r="AB30" s="148"/>
      <c r="AC30" s="148"/>
      <c r="AD30" s="148"/>
      <c r="AE30" s="148"/>
      <c r="AF30" s="148"/>
      <c r="AG30" s="148" t="s">
        <v>236</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55"/>
      <c r="B31" s="156"/>
      <c r="C31" s="190" t="s">
        <v>590</v>
      </c>
      <c r="D31" s="187"/>
      <c r="E31" s="188">
        <v>17.827000000000002</v>
      </c>
      <c r="F31" s="158"/>
      <c r="G31" s="158"/>
      <c r="H31" s="158"/>
      <c r="I31" s="158"/>
      <c r="J31" s="158"/>
      <c r="K31" s="158"/>
      <c r="L31" s="158"/>
      <c r="M31" s="158"/>
      <c r="N31" s="157"/>
      <c r="O31" s="157"/>
      <c r="P31" s="157"/>
      <c r="Q31" s="157"/>
      <c r="R31" s="158"/>
      <c r="S31" s="158"/>
      <c r="T31" s="158"/>
      <c r="U31" s="158"/>
      <c r="V31" s="158"/>
      <c r="W31" s="158"/>
      <c r="X31" s="158"/>
      <c r="Y31" s="148"/>
      <c r="Z31" s="148"/>
      <c r="AA31" s="148"/>
      <c r="AB31" s="148"/>
      <c r="AC31" s="148"/>
      <c r="AD31" s="148"/>
      <c r="AE31" s="148"/>
      <c r="AF31" s="148"/>
      <c r="AG31" s="148" t="s">
        <v>239</v>
      </c>
      <c r="AH31" s="148">
        <v>0</v>
      </c>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67">
        <v>9</v>
      </c>
      <c r="B32" s="168" t="s">
        <v>324</v>
      </c>
      <c r="C32" s="183" t="s">
        <v>325</v>
      </c>
      <c r="D32" s="169" t="s">
        <v>286</v>
      </c>
      <c r="E32" s="170">
        <v>17.827000000000002</v>
      </c>
      <c r="F32" s="171"/>
      <c r="G32" s="172">
        <f>ROUND(E32*F32,2)</f>
        <v>0</v>
      </c>
      <c r="H32" s="171"/>
      <c r="I32" s="172">
        <f>ROUND(E32*H32,2)</f>
        <v>0</v>
      </c>
      <c r="J32" s="171"/>
      <c r="K32" s="172">
        <f>ROUND(E32*J32,2)</f>
        <v>0</v>
      </c>
      <c r="L32" s="172">
        <v>21</v>
      </c>
      <c r="M32" s="172">
        <f>G32*(1+L32/100)</f>
        <v>0</v>
      </c>
      <c r="N32" s="170">
        <v>0</v>
      </c>
      <c r="O32" s="170">
        <f>ROUND(E32*N32,2)</f>
        <v>0</v>
      </c>
      <c r="P32" s="170">
        <v>0</v>
      </c>
      <c r="Q32" s="170">
        <f>ROUND(E32*P32,2)</f>
        <v>0</v>
      </c>
      <c r="R32" s="172" t="s">
        <v>234</v>
      </c>
      <c r="S32" s="172" t="s">
        <v>210</v>
      </c>
      <c r="T32" s="173" t="s">
        <v>210</v>
      </c>
      <c r="U32" s="158">
        <v>0</v>
      </c>
      <c r="V32" s="158">
        <f>ROUND(E32*U32,2)</f>
        <v>0</v>
      </c>
      <c r="W32" s="158"/>
      <c r="X32" s="158" t="s">
        <v>235</v>
      </c>
      <c r="Y32" s="148"/>
      <c r="Z32" s="148"/>
      <c r="AA32" s="148"/>
      <c r="AB32" s="148"/>
      <c r="AC32" s="148"/>
      <c r="AD32" s="148"/>
      <c r="AE32" s="148"/>
      <c r="AF32" s="148"/>
      <c r="AG32" s="148" t="s">
        <v>236</v>
      </c>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5">
      <c r="A33" s="155"/>
      <c r="B33" s="156"/>
      <c r="C33" s="190" t="s">
        <v>590</v>
      </c>
      <c r="D33" s="187"/>
      <c r="E33" s="188">
        <v>17.827000000000002</v>
      </c>
      <c r="F33" s="158"/>
      <c r="G33" s="158"/>
      <c r="H33" s="158"/>
      <c r="I33" s="158"/>
      <c r="J33" s="158"/>
      <c r="K33" s="158"/>
      <c r="L33" s="158"/>
      <c r="M33" s="158"/>
      <c r="N33" s="157"/>
      <c r="O33" s="157"/>
      <c r="P33" s="157"/>
      <c r="Q33" s="157"/>
      <c r="R33" s="158"/>
      <c r="S33" s="158"/>
      <c r="T33" s="158"/>
      <c r="U33" s="158"/>
      <c r="V33" s="158"/>
      <c r="W33" s="158"/>
      <c r="X33" s="158"/>
      <c r="Y33" s="148"/>
      <c r="Z33" s="148"/>
      <c r="AA33" s="148"/>
      <c r="AB33" s="148"/>
      <c r="AC33" s="148"/>
      <c r="AD33" s="148"/>
      <c r="AE33" s="148"/>
      <c r="AF33" s="148"/>
      <c r="AG33" s="148" t="s">
        <v>239</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x14ac:dyDescent="0.25">
      <c r="A34" s="160" t="s">
        <v>205</v>
      </c>
      <c r="B34" s="161" t="s">
        <v>145</v>
      </c>
      <c r="C34" s="181" t="s">
        <v>146</v>
      </c>
      <c r="D34" s="162"/>
      <c r="E34" s="163"/>
      <c r="F34" s="164"/>
      <c r="G34" s="164">
        <f>SUMIF(AG35:AG49,"&lt;&gt;NOR",G35:G49)</f>
        <v>0</v>
      </c>
      <c r="H34" s="164"/>
      <c r="I34" s="164">
        <f>SUM(I35:I49)</f>
        <v>0</v>
      </c>
      <c r="J34" s="164"/>
      <c r="K34" s="164">
        <f>SUM(K35:K49)</f>
        <v>0</v>
      </c>
      <c r="L34" s="164"/>
      <c r="M34" s="164">
        <f>SUM(M35:M49)</f>
        <v>0</v>
      </c>
      <c r="N34" s="163"/>
      <c r="O34" s="163">
        <f>SUM(O35:O49)</f>
        <v>41.14</v>
      </c>
      <c r="P34" s="163"/>
      <c r="Q34" s="163">
        <f>SUM(Q35:Q49)</f>
        <v>0</v>
      </c>
      <c r="R34" s="164"/>
      <c r="S34" s="164"/>
      <c r="T34" s="165"/>
      <c r="U34" s="159"/>
      <c r="V34" s="159">
        <f>SUM(V35:V49)</f>
        <v>40.969999999999992</v>
      </c>
      <c r="W34" s="159"/>
      <c r="X34" s="159"/>
      <c r="AG34" t="s">
        <v>206</v>
      </c>
    </row>
    <row r="35" spans="1:60" outlineLevel="1" x14ac:dyDescent="0.25">
      <c r="A35" s="167">
        <v>10</v>
      </c>
      <c r="B35" s="168" t="s">
        <v>593</v>
      </c>
      <c r="C35" s="183" t="s">
        <v>594</v>
      </c>
      <c r="D35" s="169" t="s">
        <v>286</v>
      </c>
      <c r="E35" s="170">
        <v>7.2</v>
      </c>
      <c r="F35" s="171"/>
      <c r="G35" s="172">
        <f>ROUND(E35*F35,2)</f>
        <v>0</v>
      </c>
      <c r="H35" s="171"/>
      <c r="I35" s="172">
        <f>ROUND(E35*H35,2)</f>
        <v>0</v>
      </c>
      <c r="J35" s="171"/>
      <c r="K35" s="172">
        <f>ROUND(E35*J35,2)</f>
        <v>0</v>
      </c>
      <c r="L35" s="172">
        <v>21</v>
      </c>
      <c r="M35" s="172">
        <f>G35*(1+L35/100)</f>
        <v>0</v>
      </c>
      <c r="N35" s="170">
        <v>2.5249999999999999</v>
      </c>
      <c r="O35" s="170">
        <f>ROUND(E35*N35,2)</f>
        <v>18.18</v>
      </c>
      <c r="P35" s="170">
        <v>0</v>
      </c>
      <c r="Q35" s="170">
        <f>ROUND(E35*P35,2)</f>
        <v>0</v>
      </c>
      <c r="R35" s="172" t="s">
        <v>595</v>
      </c>
      <c r="S35" s="172" t="s">
        <v>210</v>
      </c>
      <c r="T35" s="173" t="s">
        <v>210</v>
      </c>
      <c r="U35" s="158">
        <v>0.47699999999999998</v>
      </c>
      <c r="V35" s="158">
        <f>ROUND(E35*U35,2)</f>
        <v>3.43</v>
      </c>
      <c r="W35" s="158"/>
      <c r="X35" s="158" t="s">
        <v>235</v>
      </c>
      <c r="Y35" s="148"/>
      <c r="Z35" s="148"/>
      <c r="AA35" s="148"/>
      <c r="AB35" s="148"/>
      <c r="AC35" s="148"/>
      <c r="AD35" s="148"/>
      <c r="AE35" s="148"/>
      <c r="AF35" s="148"/>
      <c r="AG35" s="148" t="s">
        <v>236</v>
      </c>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90" t="s">
        <v>596</v>
      </c>
      <c r="D36" s="187"/>
      <c r="E36" s="188">
        <v>7.2</v>
      </c>
      <c r="F36" s="158"/>
      <c r="G36" s="158"/>
      <c r="H36" s="158"/>
      <c r="I36" s="158"/>
      <c r="J36" s="158"/>
      <c r="K36" s="158"/>
      <c r="L36" s="158"/>
      <c r="M36" s="158"/>
      <c r="N36" s="157"/>
      <c r="O36" s="157"/>
      <c r="P36" s="157"/>
      <c r="Q36" s="157"/>
      <c r="R36" s="158"/>
      <c r="S36" s="158"/>
      <c r="T36" s="158"/>
      <c r="U36" s="158"/>
      <c r="V36" s="158"/>
      <c r="W36" s="158"/>
      <c r="X36" s="158"/>
      <c r="Y36" s="148"/>
      <c r="Z36" s="148"/>
      <c r="AA36" s="148"/>
      <c r="AB36" s="148"/>
      <c r="AC36" s="148"/>
      <c r="AD36" s="148"/>
      <c r="AE36" s="148"/>
      <c r="AF36" s="148"/>
      <c r="AG36" s="148" t="s">
        <v>239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67">
        <v>11</v>
      </c>
      <c r="B37" s="168" t="s">
        <v>597</v>
      </c>
      <c r="C37" s="183" t="s">
        <v>598</v>
      </c>
      <c r="D37" s="169" t="s">
        <v>387</v>
      </c>
      <c r="E37" s="170">
        <v>0.30599999999999999</v>
      </c>
      <c r="F37" s="171"/>
      <c r="G37" s="172">
        <f>ROUND(E37*F37,2)</f>
        <v>0</v>
      </c>
      <c r="H37" s="171"/>
      <c r="I37" s="172">
        <f>ROUND(E37*H37,2)</f>
        <v>0</v>
      </c>
      <c r="J37" s="171"/>
      <c r="K37" s="172">
        <f>ROUND(E37*J37,2)</f>
        <v>0</v>
      </c>
      <c r="L37" s="172">
        <v>21</v>
      </c>
      <c r="M37" s="172">
        <f>G37*(1+L37/100)</f>
        <v>0</v>
      </c>
      <c r="N37" s="170">
        <v>1.0211600000000001</v>
      </c>
      <c r="O37" s="170">
        <f>ROUND(E37*N37,2)</f>
        <v>0.31</v>
      </c>
      <c r="P37" s="170">
        <v>0</v>
      </c>
      <c r="Q37" s="170">
        <f>ROUND(E37*P37,2)</f>
        <v>0</v>
      </c>
      <c r="R37" s="172" t="s">
        <v>595</v>
      </c>
      <c r="S37" s="172" t="s">
        <v>210</v>
      </c>
      <c r="T37" s="173" t="s">
        <v>210</v>
      </c>
      <c r="U37" s="158">
        <v>23.530999999999999</v>
      </c>
      <c r="V37" s="158">
        <f>ROUND(E37*U37,2)</f>
        <v>7.2</v>
      </c>
      <c r="W37" s="158"/>
      <c r="X37" s="158" t="s">
        <v>235</v>
      </c>
      <c r="Y37" s="148"/>
      <c r="Z37" s="148"/>
      <c r="AA37" s="148"/>
      <c r="AB37" s="148"/>
      <c r="AC37" s="148"/>
      <c r="AD37" s="148"/>
      <c r="AE37" s="148"/>
      <c r="AF37" s="148"/>
      <c r="AG37" s="148" t="s">
        <v>236</v>
      </c>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ht="20.399999999999999" outlineLevel="1" x14ac:dyDescent="0.25">
      <c r="A38" s="155"/>
      <c r="B38" s="156"/>
      <c r="C38" s="190" t="s">
        <v>599</v>
      </c>
      <c r="D38" s="187"/>
      <c r="E38" s="188">
        <v>0.30599999999999999</v>
      </c>
      <c r="F38" s="158"/>
      <c r="G38" s="158"/>
      <c r="H38" s="158"/>
      <c r="I38" s="158"/>
      <c r="J38" s="158"/>
      <c r="K38" s="158"/>
      <c r="L38" s="158"/>
      <c r="M38" s="158"/>
      <c r="N38" s="157"/>
      <c r="O38" s="157"/>
      <c r="P38" s="157"/>
      <c r="Q38" s="157"/>
      <c r="R38" s="158"/>
      <c r="S38" s="158"/>
      <c r="T38" s="158"/>
      <c r="U38" s="158"/>
      <c r="V38" s="158"/>
      <c r="W38" s="158"/>
      <c r="X38" s="158"/>
      <c r="Y38" s="148"/>
      <c r="Z38" s="148"/>
      <c r="AA38" s="148"/>
      <c r="AB38" s="148"/>
      <c r="AC38" s="148"/>
      <c r="AD38" s="148"/>
      <c r="AE38" s="148"/>
      <c r="AF38" s="148"/>
      <c r="AG38" s="148" t="s">
        <v>239</v>
      </c>
      <c r="AH38" s="148">
        <v>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1" x14ac:dyDescent="0.25">
      <c r="A39" s="167">
        <v>12</v>
      </c>
      <c r="B39" s="168" t="s">
        <v>600</v>
      </c>
      <c r="C39" s="183" t="s">
        <v>601</v>
      </c>
      <c r="D39" s="169" t="s">
        <v>286</v>
      </c>
      <c r="E39" s="170">
        <v>8.4239999999999995</v>
      </c>
      <c r="F39" s="171"/>
      <c r="G39" s="172">
        <f>ROUND(E39*F39,2)</f>
        <v>0</v>
      </c>
      <c r="H39" s="171"/>
      <c r="I39" s="172">
        <f>ROUND(E39*H39,2)</f>
        <v>0</v>
      </c>
      <c r="J39" s="171"/>
      <c r="K39" s="172">
        <f>ROUND(E39*J39,2)</f>
        <v>0</v>
      </c>
      <c r="L39" s="172">
        <v>21</v>
      </c>
      <c r="M39" s="172">
        <f>G39*(1+L39/100)</f>
        <v>0</v>
      </c>
      <c r="N39" s="170">
        <v>2.5249999999999999</v>
      </c>
      <c r="O39" s="170">
        <f>ROUND(E39*N39,2)</f>
        <v>21.27</v>
      </c>
      <c r="P39" s="170">
        <v>0</v>
      </c>
      <c r="Q39" s="170">
        <f>ROUND(E39*P39,2)</f>
        <v>0</v>
      </c>
      <c r="R39" s="172" t="s">
        <v>595</v>
      </c>
      <c r="S39" s="172" t="s">
        <v>210</v>
      </c>
      <c r="T39" s="173" t="s">
        <v>210</v>
      </c>
      <c r="U39" s="158">
        <v>0.47699999999999998</v>
      </c>
      <c r="V39" s="158">
        <f>ROUND(E39*U39,2)</f>
        <v>4.0199999999999996</v>
      </c>
      <c r="W39" s="158"/>
      <c r="X39" s="158" t="s">
        <v>235</v>
      </c>
      <c r="Y39" s="148"/>
      <c r="Z39" s="148"/>
      <c r="AA39" s="148"/>
      <c r="AB39" s="148"/>
      <c r="AC39" s="148"/>
      <c r="AD39" s="148"/>
      <c r="AE39" s="148"/>
      <c r="AF39" s="148"/>
      <c r="AG39" s="148" t="s">
        <v>236</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55"/>
      <c r="B40" s="156"/>
      <c r="C40" s="190" t="s">
        <v>602</v>
      </c>
      <c r="D40" s="187"/>
      <c r="E40" s="188">
        <v>8.4239999999999995</v>
      </c>
      <c r="F40" s="158"/>
      <c r="G40" s="158"/>
      <c r="H40" s="158"/>
      <c r="I40" s="158"/>
      <c r="J40" s="158"/>
      <c r="K40" s="158"/>
      <c r="L40" s="158"/>
      <c r="M40" s="158"/>
      <c r="N40" s="157"/>
      <c r="O40" s="157"/>
      <c r="P40" s="157"/>
      <c r="Q40" s="157"/>
      <c r="R40" s="158"/>
      <c r="S40" s="158"/>
      <c r="T40" s="158"/>
      <c r="U40" s="158"/>
      <c r="V40" s="158"/>
      <c r="W40" s="158"/>
      <c r="X40" s="158"/>
      <c r="Y40" s="148"/>
      <c r="Z40" s="148"/>
      <c r="AA40" s="148"/>
      <c r="AB40" s="148"/>
      <c r="AC40" s="148"/>
      <c r="AD40" s="148"/>
      <c r="AE40" s="148"/>
      <c r="AF40" s="148"/>
      <c r="AG40" s="148" t="s">
        <v>239</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5">
      <c r="A41" s="167">
        <v>13</v>
      </c>
      <c r="B41" s="168" t="s">
        <v>603</v>
      </c>
      <c r="C41" s="183" t="s">
        <v>604</v>
      </c>
      <c r="D41" s="169" t="s">
        <v>286</v>
      </c>
      <c r="E41" s="170">
        <v>0.25</v>
      </c>
      <c r="F41" s="171"/>
      <c r="G41" s="172">
        <f>ROUND(E41*F41,2)</f>
        <v>0</v>
      </c>
      <c r="H41" s="171"/>
      <c r="I41" s="172">
        <f>ROUND(E41*H41,2)</f>
        <v>0</v>
      </c>
      <c r="J41" s="171"/>
      <c r="K41" s="172">
        <f>ROUND(E41*J41,2)</f>
        <v>0</v>
      </c>
      <c r="L41" s="172">
        <v>21</v>
      </c>
      <c r="M41" s="172">
        <f>G41*(1+L41/100)</f>
        <v>0</v>
      </c>
      <c r="N41" s="170">
        <v>2.5249999999999999</v>
      </c>
      <c r="O41" s="170">
        <f>ROUND(E41*N41,2)</f>
        <v>0.63</v>
      </c>
      <c r="P41" s="170">
        <v>0</v>
      </c>
      <c r="Q41" s="170">
        <f>ROUND(E41*P41,2)</f>
        <v>0</v>
      </c>
      <c r="R41" s="172" t="s">
        <v>595</v>
      </c>
      <c r="S41" s="172" t="s">
        <v>210</v>
      </c>
      <c r="T41" s="173" t="s">
        <v>210</v>
      </c>
      <c r="U41" s="158">
        <v>0.47699999999999998</v>
      </c>
      <c r="V41" s="158">
        <f>ROUND(E41*U41,2)</f>
        <v>0.12</v>
      </c>
      <c r="W41" s="158"/>
      <c r="X41" s="158" t="s">
        <v>235</v>
      </c>
      <c r="Y41" s="148"/>
      <c r="Z41" s="148"/>
      <c r="AA41" s="148"/>
      <c r="AB41" s="148"/>
      <c r="AC41" s="148"/>
      <c r="AD41" s="148"/>
      <c r="AE41" s="148"/>
      <c r="AF41" s="148"/>
      <c r="AG41" s="148" t="s">
        <v>236</v>
      </c>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5">
      <c r="A42" s="155"/>
      <c r="B42" s="156"/>
      <c r="C42" s="190" t="s">
        <v>586</v>
      </c>
      <c r="D42" s="187"/>
      <c r="E42" s="188">
        <v>0.25</v>
      </c>
      <c r="F42" s="158"/>
      <c r="G42" s="158"/>
      <c r="H42" s="158"/>
      <c r="I42" s="158"/>
      <c r="J42" s="158"/>
      <c r="K42" s="158"/>
      <c r="L42" s="158"/>
      <c r="M42" s="158"/>
      <c r="N42" s="157"/>
      <c r="O42" s="157"/>
      <c r="P42" s="157"/>
      <c r="Q42" s="157"/>
      <c r="R42" s="158"/>
      <c r="S42" s="158"/>
      <c r="T42" s="158"/>
      <c r="U42" s="158"/>
      <c r="V42" s="158"/>
      <c r="W42" s="158"/>
      <c r="X42" s="158"/>
      <c r="Y42" s="148"/>
      <c r="Z42" s="148"/>
      <c r="AA42" s="148"/>
      <c r="AB42" s="148"/>
      <c r="AC42" s="148"/>
      <c r="AD42" s="148"/>
      <c r="AE42" s="148"/>
      <c r="AF42" s="148"/>
      <c r="AG42" s="148" t="s">
        <v>239</v>
      </c>
      <c r="AH42" s="148">
        <v>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67">
        <v>14</v>
      </c>
      <c r="B43" s="168" t="s">
        <v>605</v>
      </c>
      <c r="C43" s="183" t="s">
        <v>606</v>
      </c>
      <c r="D43" s="169" t="s">
        <v>252</v>
      </c>
      <c r="E43" s="170">
        <v>19.12</v>
      </c>
      <c r="F43" s="171"/>
      <c r="G43" s="172">
        <f>ROUND(E43*F43,2)</f>
        <v>0</v>
      </c>
      <c r="H43" s="171"/>
      <c r="I43" s="172">
        <f>ROUND(E43*H43,2)</f>
        <v>0</v>
      </c>
      <c r="J43" s="171"/>
      <c r="K43" s="172">
        <f>ROUND(E43*J43,2)</f>
        <v>0</v>
      </c>
      <c r="L43" s="172">
        <v>21</v>
      </c>
      <c r="M43" s="172">
        <f>G43*(1+L43/100)</f>
        <v>0</v>
      </c>
      <c r="N43" s="170">
        <v>3.9199999999999999E-2</v>
      </c>
      <c r="O43" s="170">
        <f>ROUND(E43*N43,2)</f>
        <v>0.75</v>
      </c>
      <c r="P43" s="170">
        <v>0</v>
      </c>
      <c r="Q43" s="170">
        <f>ROUND(E43*P43,2)</f>
        <v>0</v>
      </c>
      <c r="R43" s="172" t="s">
        <v>595</v>
      </c>
      <c r="S43" s="172" t="s">
        <v>210</v>
      </c>
      <c r="T43" s="173" t="s">
        <v>210</v>
      </c>
      <c r="U43" s="158">
        <v>1.05</v>
      </c>
      <c r="V43" s="158">
        <f>ROUND(E43*U43,2)</f>
        <v>20.079999999999998</v>
      </c>
      <c r="W43" s="158"/>
      <c r="X43" s="158" t="s">
        <v>235</v>
      </c>
      <c r="Y43" s="148"/>
      <c r="Z43" s="148"/>
      <c r="AA43" s="148"/>
      <c r="AB43" s="148"/>
      <c r="AC43" s="148"/>
      <c r="AD43" s="148"/>
      <c r="AE43" s="148"/>
      <c r="AF43" s="148"/>
      <c r="AG43" s="148" t="s">
        <v>236</v>
      </c>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ht="21" outlineLevel="1" x14ac:dyDescent="0.25">
      <c r="A44" s="155"/>
      <c r="B44" s="156"/>
      <c r="C44" s="255" t="s">
        <v>607</v>
      </c>
      <c r="D44" s="256"/>
      <c r="E44" s="256"/>
      <c r="F44" s="256"/>
      <c r="G44" s="256"/>
      <c r="H44" s="158"/>
      <c r="I44" s="158"/>
      <c r="J44" s="158"/>
      <c r="K44" s="158"/>
      <c r="L44" s="158"/>
      <c r="M44" s="158"/>
      <c r="N44" s="157"/>
      <c r="O44" s="157"/>
      <c r="P44" s="157"/>
      <c r="Q44" s="157"/>
      <c r="R44" s="158"/>
      <c r="S44" s="158"/>
      <c r="T44" s="158"/>
      <c r="U44" s="158"/>
      <c r="V44" s="158"/>
      <c r="W44" s="158"/>
      <c r="X44" s="158"/>
      <c r="Y44" s="148"/>
      <c r="Z44" s="148"/>
      <c r="AA44" s="148"/>
      <c r="AB44" s="148"/>
      <c r="AC44" s="148"/>
      <c r="AD44" s="148"/>
      <c r="AE44" s="148"/>
      <c r="AF44" s="148"/>
      <c r="AG44" s="148" t="s">
        <v>238</v>
      </c>
      <c r="AH44" s="148"/>
      <c r="AI44" s="148"/>
      <c r="AJ44" s="148"/>
      <c r="AK44" s="148"/>
      <c r="AL44" s="148"/>
      <c r="AM44" s="148"/>
      <c r="AN44" s="148"/>
      <c r="AO44" s="148"/>
      <c r="AP44" s="148"/>
      <c r="AQ44" s="148"/>
      <c r="AR44" s="148"/>
      <c r="AS44" s="148"/>
      <c r="AT44" s="148"/>
      <c r="AU44" s="148"/>
      <c r="AV44" s="148"/>
      <c r="AW44" s="148"/>
      <c r="AX44" s="148"/>
      <c r="AY44" s="148"/>
      <c r="AZ44" s="148"/>
      <c r="BA44" s="189" t="str">
        <f>C44</f>
        <v>bednění svislé nebo šikmé (odkloněné), půdorysně přímé nebo zalomené, stěn základových patek ve volných nebo zapažených jámách, rýhách, šachtách, včetně případných vzpěr,</v>
      </c>
      <c r="BB44" s="148"/>
      <c r="BC44" s="148"/>
      <c r="BD44" s="148"/>
      <c r="BE44" s="148"/>
      <c r="BF44" s="148"/>
      <c r="BG44" s="148"/>
      <c r="BH44" s="148"/>
    </row>
    <row r="45" spans="1:60" outlineLevel="1" x14ac:dyDescent="0.25">
      <c r="A45" s="155"/>
      <c r="B45" s="156"/>
      <c r="C45" s="190" t="s">
        <v>608</v>
      </c>
      <c r="D45" s="187"/>
      <c r="E45" s="188">
        <v>18.72</v>
      </c>
      <c r="F45" s="158"/>
      <c r="G45" s="158"/>
      <c r="H45" s="158"/>
      <c r="I45" s="158"/>
      <c r="J45" s="158"/>
      <c r="K45" s="158"/>
      <c r="L45" s="158"/>
      <c r="M45" s="158"/>
      <c r="N45" s="157"/>
      <c r="O45" s="157"/>
      <c r="P45" s="157"/>
      <c r="Q45" s="157"/>
      <c r="R45" s="158"/>
      <c r="S45" s="158"/>
      <c r="T45" s="158"/>
      <c r="U45" s="158"/>
      <c r="V45" s="158"/>
      <c r="W45" s="158"/>
      <c r="X45" s="158"/>
      <c r="Y45" s="148"/>
      <c r="Z45" s="148"/>
      <c r="AA45" s="148"/>
      <c r="AB45" s="148"/>
      <c r="AC45" s="148"/>
      <c r="AD45" s="148"/>
      <c r="AE45" s="148"/>
      <c r="AF45" s="148"/>
      <c r="AG45" s="148" t="s">
        <v>239</v>
      </c>
      <c r="AH45" s="148">
        <v>0</v>
      </c>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55"/>
      <c r="B46" s="156"/>
      <c r="C46" s="190" t="s">
        <v>609</v>
      </c>
      <c r="D46" s="187"/>
      <c r="E46" s="188">
        <v>0.4</v>
      </c>
      <c r="F46" s="158"/>
      <c r="G46" s="158"/>
      <c r="H46" s="158"/>
      <c r="I46" s="158"/>
      <c r="J46" s="158"/>
      <c r="K46" s="158"/>
      <c r="L46" s="158"/>
      <c r="M46" s="158"/>
      <c r="N46" s="157"/>
      <c r="O46" s="157"/>
      <c r="P46" s="157"/>
      <c r="Q46" s="157"/>
      <c r="R46" s="158"/>
      <c r="S46" s="158"/>
      <c r="T46" s="158"/>
      <c r="U46" s="158"/>
      <c r="V46" s="158"/>
      <c r="W46" s="158"/>
      <c r="X46" s="158"/>
      <c r="Y46" s="148"/>
      <c r="Z46" s="148"/>
      <c r="AA46" s="148"/>
      <c r="AB46" s="148"/>
      <c r="AC46" s="148"/>
      <c r="AD46" s="148"/>
      <c r="AE46" s="148"/>
      <c r="AF46" s="148"/>
      <c r="AG46" s="148" t="s">
        <v>239</v>
      </c>
      <c r="AH46" s="148">
        <v>0</v>
      </c>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1" x14ac:dyDescent="0.25">
      <c r="A47" s="167">
        <v>15</v>
      </c>
      <c r="B47" s="168" t="s">
        <v>610</v>
      </c>
      <c r="C47" s="183" t="s">
        <v>611</v>
      </c>
      <c r="D47" s="169" t="s">
        <v>252</v>
      </c>
      <c r="E47" s="170">
        <v>19.12</v>
      </c>
      <c r="F47" s="171"/>
      <c r="G47" s="172">
        <f>ROUND(E47*F47,2)</f>
        <v>0</v>
      </c>
      <c r="H47" s="171"/>
      <c r="I47" s="172">
        <f>ROUND(E47*H47,2)</f>
        <v>0</v>
      </c>
      <c r="J47" s="171"/>
      <c r="K47" s="172">
        <f>ROUND(E47*J47,2)</f>
        <v>0</v>
      </c>
      <c r="L47" s="172">
        <v>21</v>
      </c>
      <c r="M47" s="172">
        <f>G47*(1+L47/100)</f>
        <v>0</v>
      </c>
      <c r="N47" s="170">
        <v>0</v>
      </c>
      <c r="O47" s="170">
        <f>ROUND(E47*N47,2)</f>
        <v>0</v>
      </c>
      <c r="P47" s="170">
        <v>0</v>
      </c>
      <c r="Q47" s="170">
        <f>ROUND(E47*P47,2)</f>
        <v>0</v>
      </c>
      <c r="R47" s="172" t="s">
        <v>595</v>
      </c>
      <c r="S47" s="172" t="s">
        <v>210</v>
      </c>
      <c r="T47" s="173" t="s">
        <v>210</v>
      </c>
      <c r="U47" s="158">
        <v>0.32</v>
      </c>
      <c r="V47" s="158">
        <f>ROUND(E47*U47,2)</f>
        <v>6.12</v>
      </c>
      <c r="W47" s="158"/>
      <c r="X47" s="158" t="s">
        <v>235</v>
      </c>
      <c r="Y47" s="148"/>
      <c r="Z47" s="148"/>
      <c r="AA47" s="148"/>
      <c r="AB47" s="148"/>
      <c r="AC47" s="148"/>
      <c r="AD47" s="148"/>
      <c r="AE47" s="148"/>
      <c r="AF47" s="148"/>
      <c r="AG47" s="148" t="s">
        <v>236</v>
      </c>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ht="21" outlineLevel="1" x14ac:dyDescent="0.25">
      <c r="A48" s="155"/>
      <c r="B48" s="156"/>
      <c r="C48" s="255" t="s">
        <v>607</v>
      </c>
      <c r="D48" s="256"/>
      <c r="E48" s="256"/>
      <c r="F48" s="256"/>
      <c r="G48" s="256"/>
      <c r="H48" s="158"/>
      <c r="I48" s="158"/>
      <c r="J48" s="158"/>
      <c r="K48" s="158"/>
      <c r="L48" s="158"/>
      <c r="M48" s="158"/>
      <c r="N48" s="157"/>
      <c r="O48" s="157"/>
      <c r="P48" s="157"/>
      <c r="Q48" s="157"/>
      <c r="R48" s="158"/>
      <c r="S48" s="158"/>
      <c r="T48" s="158"/>
      <c r="U48" s="158"/>
      <c r="V48" s="158"/>
      <c r="W48" s="158"/>
      <c r="X48" s="158"/>
      <c r="Y48" s="148"/>
      <c r="Z48" s="148"/>
      <c r="AA48" s="148"/>
      <c r="AB48" s="148"/>
      <c r="AC48" s="148"/>
      <c r="AD48" s="148"/>
      <c r="AE48" s="148"/>
      <c r="AF48" s="148"/>
      <c r="AG48" s="148" t="s">
        <v>238</v>
      </c>
      <c r="AH48" s="148"/>
      <c r="AI48" s="148"/>
      <c r="AJ48" s="148"/>
      <c r="AK48" s="148"/>
      <c r="AL48" s="148"/>
      <c r="AM48" s="148"/>
      <c r="AN48" s="148"/>
      <c r="AO48" s="148"/>
      <c r="AP48" s="148"/>
      <c r="AQ48" s="148"/>
      <c r="AR48" s="148"/>
      <c r="AS48" s="148"/>
      <c r="AT48" s="148"/>
      <c r="AU48" s="148"/>
      <c r="AV48" s="148"/>
      <c r="AW48" s="148"/>
      <c r="AX48" s="148"/>
      <c r="AY48" s="148"/>
      <c r="AZ48" s="148"/>
      <c r="BA48" s="189" t="str">
        <f>C48</f>
        <v>bednění svislé nebo šikmé (odkloněné), půdorysně přímé nebo zalomené, stěn základových patek ve volných nebo zapažených jámách, rýhách, šachtách, včetně případných vzpěr,</v>
      </c>
      <c r="BB48" s="148"/>
      <c r="BC48" s="148"/>
      <c r="BD48" s="148"/>
      <c r="BE48" s="148"/>
      <c r="BF48" s="148"/>
      <c r="BG48" s="148"/>
      <c r="BH48" s="148"/>
    </row>
    <row r="49" spans="1:60" outlineLevel="1" x14ac:dyDescent="0.25">
      <c r="A49" s="155"/>
      <c r="B49" s="156"/>
      <c r="C49" s="190" t="s">
        <v>612</v>
      </c>
      <c r="D49" s="187"/>
      <c r="E49" s="188">
        <v>19.12</v>
      </c>
      <c r="F49" s="158"/>
      <c r="G49" s="158"/>
      <c r="H49" s="158"/>
      <c r="I49" s="158"/>
      <c r="J49" s="158"/>
      <c r="K49" s="158"/>
      <c r="L49" s="158"/>
      <c r="M49" s="158"/>
      <c r="N49" s="157"/>
      <c r="O49" s="157"/>
      <c r="P49" s="157"/>
      <c r="Q49" s="157"/>
      <c r="R49" s="158"/>
      <c r="S49" s="158"/>
      <c r="T49" s="158"/>
      <c r="U49" s="158"/>
      <c r="V49" s="158"/>
      <c r="W49" s="158"/>
      <c r="X49" s="158"/>
      <c r="Y49" s="148"/>
      <c r="Z49" s="148"/>
      <c r="AA49" s="148"/>
      <c r="AB49" s="148"/>
      <c r="AC49" s="148"/>
      <c r="AD49" s="148"/>
      <c r="AE49" s="148"/>
      <c r="AF49" s="148"/>
      <c r="AG49" s="148" t="s">
        <v>239</v>
      </c>
      <c r="AH49" s="148">
        <v>0</v>
      </c>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x14ac:dyDescent="0.25">
      <c r="A50" s="160" t="s">
        <v>205</v>
      </c>
      <c r="B50" s="161" t="s">
        <v>147</v>
      </c>
      <c r="C50" s="181" t="s">
        <v>148</v>
      </c>
      <c r="D50" s="162"/>
      <c r="E50" s="163"/>
      <c r="F50" s="164"/>
      <c r="G50" s="164">
        <f>SUMIF(AG51:AG75,"&lt;&gt;NOR",G51:G75)</f>
        <v>0</v>
      </c>
      <c r="H50" s="164"/>
      <c r="I50" s="164">
        <f>SUM(I51:I75)</f>
        <v>0</v>
      </c>
      <c r="J50" s="164"/>
      <c r="K50" s="164">
        <f>SUM(K51:K75)</f>
        <v>0</v>
      </c>
      <c r="L50" s="164"/>
      <c r="M50" s="164">
        <f>SUM(M51:M75)</f>
        <v>0</v>
      </c>
      <c r="N50" s="163"/>
      <c r="O50" s="163">
        <f>SUM(O51:O75)</f>
        <v>24.75</v>
      </c>
      <c r="P50" s="163"/>
      <c r="Q50" s="163">
        <f>SUM(Q51:Q75)</f>
        <v>0</v>
      </c>
      <c r="R50" s="164"/>
      <c r="S50" s="164"/>
      <c r="T50" s="165"/>
      <c r="U50" s="159"/>
      <c r="V50" s="159">
        <f>SUM(V51:V75)</f>
        <v>148.42000000000002</v>
      </c>
      <c r="W50" s="159"/>
      <c r="X50" s="159"/>
      <c r="AG50" t="s">
        <v>206</v>
      </c>
    </row>
    <row r="51" spans="1:60" outlineLevel="1" x14ac:dyDescent="0.25">
      <c r="A51" s="167">
        <v>16</v>
      </c>
      <c r="B51" s="168" t="s">
        <v>613</v>
      </c>
      <c r="C51" s="183" t="s">
        <v>614</v>
      </c>
      <c r="D51" s="169" t="s">
        <v>387</v>
      </c>
      <c r="E51" s="170">
        <v>0.14399999999999999</v>
      </c>
      <c r="F51" s="171"/>
      <c r="G51" s="172">
        <f>ROUND(E51*F51,2)</f>
        <v>0</v>
      </c>
      <c r="H51" s="171"/>
      <c r="I51" s="172">
        <f>ROUND(E51*H51,2)</f>
        <v>0</v>
      </c>
      <c r="J51" s="171"/>
      <c r="K51" s="172">
        <f>ROUND(E51*J51,2)</f>
        <v>0</v>
      </c>
      <c r="L51" s="172">
        <v>21</v>
      </c>
      <c r="M51" s="172">
        <f>G51*(1+L51/100)</f>
        <v>0</v>
      </c>
      <c r="N51" s="170">
        <v>1.0202899999999999</v>
      </c>
      <c r="O51" s="170">
        <f>ROUND(E51*N51,2)</f>
        <v>0.15</v>
      </c>
      <c r="P51" s="170">
        <v>0</v>
      </c>
      <c r="Q51" s="170">
        <f>ROUND(E51*P51,2)</f>
        <v>0</v>
      </c>
      <c r="R51" s="172" t="s">
        <v>595</v>
      </c>
      <c r="S51" s="172" t="s">
        <v>210</v>
      </c>
      <c r="T51" s="173" t="s">
        <v>210</v>
      </c>
      <c r="U51" s="158">
        <v>25.271000000000001</v>
      </c>
      <c r="V51" s="158">
        <f>ROUND(E51*U51,2)</f>
        <v>3.64</v>
      </c>
      <c r="W51" s="158"/>
      <c r="X51" s="158" t="s">
        <v>235</v>
      </c>
      <c r="Y51" s="148"/>
      <c r="Z51" s="148"/>
      <c r="AA51" s="148"/>
      <c r="AB51" s="148"/>
      <c r="AC51" s="148"/>
      <c r="AD51" s="148"/>
      <c r="AE51" s="148"/>
      <c r="AF51" s="148"/>
      <c r="AG51" s="148" t="s">
        <v>236</v>
      </c>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255" t="s">
        <v>615</v>
      </c>
      <c r="D52" s="256"/>
      <c r="E52" s="256"/>
      <c r="F52" s="256"/>
      <c r="G52" s="256"/>
      <c r="H52" s="158"/>
      <c r="I52" s="158"/>
      <c r="J52" s="158"/>
      <c r="K52" s="158"/>
      <c r="L52" s="158"/>
      <c r="M52" s="158"/>
      <c r="N52" s="157"/>
      <c r="O52" s="157"/>
      <c r="P52" s="157"/>
      <c r="Q52" s="157"/>
      <c r="R52" s="158"/>
      <c r="S52" s="158"/>
      <c r="T52" s="158"/>
      <c r="U52" s="158"/>
      <c r="V52" s="158"/>
      <c r="W52" s="158"/>
      <c r="X52" s="158"/>
      <c r="Y52" s="148"/>
      <c r="Z52" s="148"/>
      <c r="AA52" s="148"/>
      <c r="AB52" s="148"/>
      <c r="AC52" s="148"/>
      <c r="AD52" s="148"/>
      <c r="AE52" s="148"/>
      <c r="AF52" s="148"/>
      <c r="AG52" s="148" t="s">
        <v>238</v>
      </c>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ht="20.399999999999999" outlineLevel="1" x14ac:dyDescent="0.25">
      <c r="A53" s="155"/>
      <c r="B53" s="156"/>
      <c r="C53" s="190" t="s">
        <v>616</v>
      </c>
      <c r="D53" s="187"/>
      <c r="E53" s="188">
        <v>0.14399999999999999</v>
      </c>
      <c r="F53" s="158"/>
      <c r="G53" s="158"/>
      <c r="H53" s="158"/>
      <c r="I53" s="158"/>
      <c r="J53" s="158"/>
      <c r="K53" s="158"/>
      <c r="L53" s="158"/>
      <c r="M53" s="158"/>
      <c r="N53" s="157"/>
      <c r="O53" s="157"/>
      <c r="P53" s="157"/>
      <c r="Q53" s="157"/>
      <c r="R53" s="158"/>
      <c r="S53" s="158"/>
      <c r="T53" s="158"/>
      <c r="U53" s="158"/>
      <c r="V53" s="158"/>
      <c r="W53" s="158"/>
      <c r="X53" s="158"/>
      <c r="Y53" s="148"/>
      <c r="Z53" s="148"/>
      <c r="AA53" s="148"/>
      <c r="AB53" s="148"/>
      <c r="AC53" s="148"/>
      <c r="AD53" s="148"/>
      <c r="AE53" s="148"/>
      <c r="AF53" s="148"/>
      <c r="AG53" s="148" t="s">
        <v>239</v>
      </c>
      <c r="AH53" s="148">
        <v>0</v>
      </c>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5">
      <c r="A54" s="167">
        <v>17</v>
      </c>
      <c r="B54" s="168" t="s">
        <v>617</v>
      </c>
      <c r="C54" s="183" t="s">
        <v>618</v>
      </c>
      <c r="D54" s="169" t="s">
        <v>619</v>
      </c>
      <c r="E54" s="170">
        <v>50</v>
      </c>
      <c r="F54" s="171"/>
      <c r="G54" s="172">
        <f>ROUND(E54*F54,2)</f>
        <v>0</v>
      </c>
      <c r="H54" s="171"/>
      <c r="I54" s="172">
        <f>ROUND(E54*H54,2)</f>
        <v>0</v>
      </c>
      <c r="J54" s="171"/>
      <c r="K54" s="172">
        <f>ROUND(E54*J54,2)</f>
        <v>0</v>
      </c>
      <c r="L54" s="172">
        <v>21</v>
      </c>
      <c r="M54" s="172">
        <f>G54*(1+L54/100)</f>
        <v>0</v>
      </c>
      <c r="N54" s="170">
        <v>0</v>
      </c>
      <c r="O54" s="170">
        <f>ROUND(E54*N54,2)</f>
        <v>0</v>
      </c>
      <c r="P54" s="170">
        <v>0</v>
      </c>
      <c r="Q54" s="170">
        <f>ROUND(E54*P54,2)</f>
        <v>0</v>
      </c>
      <c r="R54" s="172" t="s">
        <v>620</v>
      </c>
      <c r="S54" s="172" t="s">
        <v>210</v>
      </c>
      <c r="T54" s="173" t="s">
        <v>210</v>
      </c>
      <c r="U54" s="158">
        <v>1.5</v>
      </c>
      <c r="V54" s="158">
        <f>ROUND(E54*U54,2)</f>
        <v>75</v>
      </c>
      <c r="W54" s="158"/>
      <c r="X54" s="158" t="s">
        <v>235</v>
      </c>
      <c r="Y54" s="148"/>
      <c r="Z54" s="148"/>
      <c r="AA54" s="148"/>
      <c r="AB54" s="148"/>
      <c r="AC54" s="148"/>
      <c r="AD54" s="148"/>
      <c r="AE54" s="148"/>
      <c r="AF54" s="148"/>
      <c r="AG54" s="148" t="s">
        <v>236</v>
      </c>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outlineLevel="1" x14ac:dyDescent="0.25">
      <c r="A55" s="155"/>
      <c r="B55" s="156"/>
      <c r="C55" s="190" t="s">
        <v>621</v>
      </c>
      <c r="D55" s="187"/>
      <c r="E55" s="188">
        <v>50</v>
      </c>
      <c r="F55" s="158"/>
      <c r="G55" s="158"/>
      <c r="H55" s="158"/>
      <c r="I55" s="158"/>
      <c r="J55" s="158"/>
      <c r="K55" s="158"/>
      <c r="L55" s="158"/>
      <c r="M55" s="158"/>
      <c r="N55" s="157"/>
      <c r="O55" s="157"/>
      <c r="P55" s="157"/>
      <c r="Q55" s="157"/>
      <c r="R55" s="158"/>
      <c r="S55" s="158"/>
      <c r="T55" s="158"/>
      <c r="U55" s="158"/>
      <c r="V55" s="158"/>
      <c r="W55" s="158"/>
      <c r="X55" s="158"/>
      <c r="Y55" s="148"/>
      <c r="Z55" s="148"/>
      <c r="AA55" s="148"/>
      <c r="AB55" s="148"/>
      <c r="AC55" s="148"/>
      <c r="AD55" s="148"/>
      <c r="AE55" s="148"/>
      <c r="AF55" s="148"/>
      <c r="AG55" s="148" t="s">
        <v>239</v>
      </c>
      <c r="AH55" s="148">
        <v>0</v>
      </c>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67">
        <v>18</v>
      </c>
      <c r="B56" s="168" t="s">
        <v>622</v>
      </c>
      <c r="C56" s="183" t="s">
        <v>623</v>
      </c>
      <c r="D56" s="169" t="s">
        <v>233</v>
      </c>
      <c r="E56" s="170">
        <v>44</v>
      </c>
      <c r="F56" s="171"/>
      <c r="G56" s="172">
        <f>ROUND(E56*F56,2)</f>
        <v>0</v>
      </c>
      <c r="H56" s="171"/>
      <c r="I56" s="172">
        <f>ROUND(E56*H56,2)</f>
        <v>0</v>
      </c>
      <c r="J56" s="171"/>
      <c r="K56" s="172">
        <f>ROUND(E56*J56,2)</f>
        <v>0</v>
      </c>
      <c r="L56" s="172">
        <v>21</v>
      </c>
      <c r="M56" s="172">
        <f>G56*(1+L56/100)</f>
        <v>0</v>
      </c>
      <c r="N56" s="170">
        <v>0.18625</v>
      </c>
      <c r="O56" s="170">
        <f>ROUND(E56*N56,2)</f>
        <v>8.1999999999999993</v>
      </c>
      <c r="P56" s="170">
        <v>0</v>
      </c>
      <c r="Q56" s="170">
        <f>ROUND(E56*P56,2)</f>
        <v>0</v>
      </c>
      <c r="R56" s="172" t="s">
        <v>426</v>
      </c>
      <c r="S56" s="172" t="s">
        <v>210</v>
      </c>
      <c r="T56" s="173" t="s">
        <v>210</v>
      </c>
      <c r="U56" s="158">
        <v>0.55000000000000004</v>
      </c>
      <c r="V56" s="158">
        <f>ROUND(E56*U56,2)</f>
        <v>24.2</v>
      </c>
      <c r="W56" s="158"/>
      <c r="X56" s="158" t="s">
        <v>235</v>
      </c>
      <c r="Y56" s="148"/>
      <c r="Z56" s="148"/>
      <c r="AA56" s="148"/>
      <c r="AB56" s="148"/>
      <c r="AC56" s="148"/>
      <c r="AD56" s="148"/>
      <c r="AE56" s="148"/>
      <c r="AF56" s="148"/>
      <c r="AG56" s="148" t="s">
        <v>236</v>
      </c>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5">
      <c r="A57" s="155"/>
      <c r="B57" s="156"/>
      <c r="C57" s="190" t="s">
        <v>624</v>
      </c>
      <c r="D57" s="187"/>
      <c r="E57" s="188">
        <v>44</v>
      </c>
      <c r="F57" s="158"/>
      <c r="G57" s="158"/>
      <c r="H57" s="158"/>
      <c r="I57" s="158"/>
      <c r="J57" s="158"/>
      <c r="K57" s="158"/>
      <c r="L57" s="158"/>
      <c r="M57" s="158"/>
      <c r="N57" s="157"/>
      <c r="O57" s="157"/>
      <c r="P57" s="157"/>
      <c r="Q57" s="157"/>
      <c r="R57" s="158"/>
      <c r="S57" s="158"/>
      <c r="T57" s="158"/>
      <c r="U57" s="158"/>
      <c r="V57" s="158"/>
      <c r="W57" s="158"/>
      <c r="X57" s="158"/>
      <c r="Y57" s="148"/>
      <c r="Z57" s="148"/>
      <c r="AA57" s="148"/>
      <c r="AB57" s="148"/>
      <c r="AC57" s="148"/>
      <c r="AD57" s="148"/>
      <c r="AE57" s="148"/>
      <c r="AF57" s="148"/>
      <c r="AG57" s="148" t="s">
        <v>239</v>
      </c>
      <c r="AH57" s="148">
        <v>0</v>
      </c>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67">
        <v>19</v>
      </c>
      <c r="B58" s="168" t="s">
        <v>625</v>
      </c>
      <c r="C58" s="183" t="s">
        <v>626</v>
      </c>
      <c r="D58" s="169" t="s">
        <v>233</v>
      </c>
      <c r="E58" s="170">
        <v>8</v>
      </c>
      <c r="F58" s="171"/>
      <c r="G58" s="172">
        <f>ROUND(E58*F58,2)</f>
        <v>0</v>
      </c>
      <c r="H58" s="171"/>
      <c r="I58" s="172">
        <f>ROUND(E58*H58,2)</f>
        <v>0</v>
      </c>
      <c r="J58" s="171"/>
      <c r="K58" s="172">
        <f>ROUND(E58*J58,2)</f>
        <v>0</v>
      </c>
      <c r="L58" s="172">
        <v>21</v>
      </c>
      <c r="M58" s="172">
        <f>G58*(1+L58/100)</f>
        <v>0</v>
      </c>
      <c r="N58" s="170">
        <v>0.3725</v>
      </c>
      <c r="O58" s="170">
        <f>ROUND(E58*N58,2)</f>
        <v>2.98</v>
      </c>
      <c r="P58" s="170">
        <v>0</v>
      </c>
      <c r="Q58" s="170">
        <f>ROUND(E58*P58,2)</f>
        <v>0</v>
      </c>
      <c r="R58" s="172" t="s">
        <v>426</v>
      </c>
      <c r="S58" s="172" t="s">
        <v>210</v>
      </c>
      <c r="T58" s="173" t="s">
        <v>210</v>
      </c>
      <c r="U58" s="158">
        <v>1.1000000000000001</v>
      </c>
      <c r="V58" s="158">
        <f>ROUND(E58*U58,2)</f>
        <v>8.8000000000000007</v>
      </c>
      <c r="W58" s="158"/>
      <c r="X58" s="158" t="s">
        <v>235</v>
      </c>
      <c r="Y58" s="148"/>
      <c r="Z58" s="148"/>
      <c r="AA58" s="148"/>
      <c r="AB58" s="148"/>
      <c r="AC58" s="148"/>
      <c r="AD58" s="148"/>
      <c r="AE58" s="148"/>
      <c r="AF58" s="148"/>
      <c r="AG58" s="148" t="s">
        <v>236</v>
      </c>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1" x14ac:dyDescent="0.25">
      <c r="A59" s="155"/>
      <c r="B59" s="156"/>
      <c r="C59" s="190" t="s">
        <v>627</v>
      </c>
      <c r="D59" s="187"/>
      <c r="E59" s="188">
        <v>8</v>
      </c>
      <c r="F59" s="158"/>
      <c r="G59" s="158"/>
      <c r="H59" s="158"/>
      <c r="I59" s="158"/>
      <c r="J59" s="158"/>
      <c r="K59" s="158"/>
      <c r="L59" s="158"/>
      <c r="M59" s="158"/>
      <c r="N59" s="157"/>
      <c r="O59" s="157"/>
      <c r="P59" s="157"/>
      <c r="Q59" s="157"/>
      <c r="R59" s="158"/>
      <c r="S59" s="158"/>
      <c r="T59" s="158"/>
      <c r="U59" s="158"/>
      <c r="V59" s="158"/>
      <c r="W59" s="158"/>
      <c r="X59" s="158"/>
      <c r="Y59" s="148"/>
      <c r="Z59" s="148"/>
      <c r="AA59" s="148"/>
      <c r="AB59" s="148"/>
      <c r="AC59" s="148"/>
      <c r="AD59" s="148"/>
      <c r="AE59" s="148"/>
      <c r="AF59" s="148"/>
      <c r="AG59" s="148" t="s">
        <v>239</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5">
      <c r="A60" s="167">
        <v>20</v>
      </c>
      <c r="B60" s="168" t="s">
        <v>628</v>
      </c>
      <c r="C60" s="183" t="s">
        <v>629</v>
      </c>
      <c r="D60" s="169" t="s">
        <v>281</v>
      </c>
      <c r="E60" s="170">
        <v>20</v>
      </c>
      <c r="F60" s="171"/>
      <c r="G60" s="172">
        <f>ROUND(E60*F60,2)</f>
        <v>0</v>
      </c>
      <c r="H60" s="171"/>
      <c r="I60" s="172">
        <f>ROUND(E60*H60,2)</f>
        <v>0</v>
      </c>
      <c r="J60" s="171"/>
      <c r="K60" s="172">
        <f>ROUND(E60*J60,2)</f>
        <v>0</v>
      </c>
      <c r="L60" s="172">
        <v>21</v>
      </c>
      <c r="M60" s="172">
        <f>G60*(1+L60/100)</f>
        <v>0</v>
      </c>
      <c r="N60" s="170">
        <v>6.7269999999999996E-2</v>
      </c>
      <c r="O60" s="170">
        <f>ROUND(E60*N60,2)</f>
        <v>1.35</v>
      </c>
      <c r="P60" s="170">
        <v>0</v>
      </c>
      <c r="Q60" s="170">
        <f>ROUND(E60*P60,2)</f>
        <v>0</v>
      </c>
      <c r="R60" s="172" t="s">
        <v>595</v>
      </c>
      <c r="S60" s="172" t="s">
        <v>210</v>
      </c>
      <c r="T60" s="173" t="s">
        <v>210</v>
      </c>
      <c r="U60" s="158">
        <v>0.23899999999999999</v>
      </c>
      <c r="V60" s="158">
        <f>ROUND(E60*U60,2)</f>
        <v>4.78</v>
      </c>
      <c r="W60" s="158"/>
      <c r="X60" s="158" t="s">
        <v>235</v>
      </c>
      <c r="Y60" s="148"/>
      <c r="Z60" s="148"/>
      <c r="AA60" s="148"/>
      <c r="AB60" s="148"/>
      <c r="AC60" s="148"/>
      <c r="AD60" s="148"/>
      <c r="AE60" s="148"/>
      <c r="AF60" s="148"/>
      <c r="AG60" s="148" t="s">
        <v>236</v>
      </c>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5">
      <c r="A61" s="155"/>
      <c r="B61" s="156"/>
      <c r="C61" s="255" t="s">
        <v>630</v>
      </c>
      <c r="D61" s="256"/>
      <c r="E61" s="256"/>
      <c r="F61" s="256"/>
      <c r="G61" s="256"/>
      <c r="H61" s="158"/>
      <c r="I61" s="158"/>
      <c r="J61" s="158"/>
      <c r="K61" s="158"/>
      <c r="L61" s="158"/>
      <c r="M61" s="158"/>
      <c r="N61" s="157"/>
      <c r="O61" s="157"/>
      <c r="P61" s="157"/>
      <c r="Q61" s="157"/>
      <c r="R61" s="158"/>
      <c r="S61" s="158"/>
      <c r="T61" s="158"/>
      <c r="U61" s="158"/>
      <c r="V61" s="158"/>
      <c r="W61" s="158"/>
      <c r="X61" s="158"/>
      <c r="Y61" s="148"/>
      <c r="Z61" s="148"/>
      <c r="AA61" s="148"/>
      <c r="AB61" s="148"/>
      <c r="AC61" s="148"/>
      <c r="AD61" s="148"/>
      <c r="AE61" s="148"/>
      <c r="AF61" s="148"/>
      <c r="AG61" s="148" t="s">
        <v>238</v>
      </c>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1" x14ac:dyDescent="0.25">
      <c r="A62" s="155"/>
      <c r="B62" s="156"/>
      <c r="C62" s="190" t="s">
        <v>631</v>
      </c>
      <c r="D62" s="187"/>
      <c r="E62" s="188">
        <v>20</v>
      </c>
      <c r="F62" s="158"/>
      <c r="G62" s="158"/>
      <c r="H62" s="158"/>
      <c r="I62" s="158"/>
      <c r="J62" s="158"/>
      <c r="K62" s="158"/>
      <c r="L62" s="158"/>
      <c r="M62" s="158"/>
      <c r="N62" s="157"/>
      <c r="O62" s="157"/>
      <c r="P62" s="157"/>
      <c r="Q62" s="157"/>
      <c r="R62" s="158"/>
      <c r="S62" s="158"/>
      <c r="T62" s="158"/>
      <c r="U62" s="158"/>
      <c r="V62" s="158"/>
      <c r="W62" s="158"/>
      <c r="X62" s="158"/>
      <c r="Y62" s="148"/>
      <c r="Z62" s="148"/>
      <c r="AA62" s="148"/>
      <c r="AB62" s="148"/>
      <c r="AC62" s="148"/>
      <c r="AD62" s="148"/>
      <c r="AE62" s="148"/>
      <c r="AF62" s="148"/>
      <c r="AG62" s="148" t="s">
        <v>239</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67">
        <v>21</v>
      </c>
      <c r="B63" s="168" t="s">
        <v>632</v>
      </c>
      <c r="C63" s="183" t="s">
        <v>633</v>
      </c>
      <c r="D63" s="169" t="s">
        <v>252</v>
      </c>
      <c r="E63" s="170">
        <v>20</v>
      </c>
      <c r="F63" s="171"/>
      <c r="G63" s="172">
        <f>ROUND(E63*F63,2)</f>
        <v>0</v>
      </c>
      <c r="H63" s="171"/>
      <c r="I63" s="172">
        <f>ROUND(E63*H63,2)</f>
        <v>0</v>
      </c>
      <c r="J63" s="171"/>
      <c r="K63" s="172">
        <f>ROUND(E63*J63,2)</f>
        <v>0</v>
      </c>
      <c r="L63" s="172">
        <v>21</v>
      </c>
      <c r="M63" s="172">
        <f>G63*(1+L63/100)</f>
        <v>0</v>
      </c>
      <c r="N63" s="170">
        <v>0.34693000000000002</v>
      </c>
      <c r="O63" s="170">
        <f>ROUND(E63*N63,2)</f>
        <v>6.94</v>
      </c>
      <c r="P63" s="170">
        <v>0</v>
      </c>
      <c r="Q63" s="170">
        <f>ROUND(E63*P63,2)</f>
        <v>0</v>
      </c>
      <c r="R63" s="172"/>
      <c r="S63" s="172" t="s">
        <v>382</v>
      </c>
      <c r="T63" s="173" t="s">
        <v>383</v>
      </c>
      <c r="U63" s="158">
        <v>1.6</v>
      </c>
      <c r="V63" s="158">
        <f>ROUND(E63*U63,2)</f>
        <v>32</v>
      </c>
      <c r="W63" s="158"/>
      <c r="X63" s="158" t="s">
        <v>235</v>
      </c>
      <c r="Y63" s="148"/>
      <c r="Z63" s="148"/>
      <c r="AA63" s="148"/>
      <c r="AB63" s="148"/>
      <c r="AC63" s="148"/>
      <c r="AD63" s="148"/>
      <c r="AE63" s="148"/>
      <c r="AF63" s="148"/>
      <c r="AG63" s="148" t="s">
        <v>236</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1" x14ac:dyDescent="0.25">
      <c r="A64" s="155"/>
      <c r="B64" s="156"/>
      <c r="C64" s="190" t="s">
        <v>634</v>
      </c>
      <c r="D64" s="187"/>
      <c r="E64" s="188">
        <v>20</v>
      </c>
      <c r="F64" s="158"/>
      <c r="G64" s="158"/>
      <c r="H64" s="158"/>
      <c r="I64" s="158"/>
      <c r="J64" s="158"/>
      <c r="K64" s="158"/>
      <c r="L64" s="158"/>
      <c r="M64" s="158"/>
      <c r="N64" s="157"/>
      <c r="O64" s="157"/>
      <c r="P64" s="157"/>
      <c r="Q64" s="157"/>
      <c r="R64" s="158"/>
      <c r="S64" s="158"/>
      <c r="T64" s="158"/>
      <c r="U64" s="158"/>
      <c r="V64" s="158"/>
      <c r="W64" s="158"/>
      <c r="X64" s="158"/>
      <c r="Y64" s="148"/>
      <c r="Z64" s="148"/>
      <c r="AA64" s="148"/>
      <c r="AB64" s="148"/>
      <c r="AC64" s="148"/>
      <c r="AD64" s="148"/>
      <c r="AE64" s="148"/>
      <c r="AF64" s="148"/>
      <c r="AG64" s="148" t="s">
        <v>239</v>
      </c>
      <c r="AH64" s="148">
        <v>0</v>
      </c>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outlineLevel="1" x14ac:dyDescent="0.25">
      <c r="A65" s="167">
        <v>22</v>
      </c>
      <c r="B65" s="168" t="s">
        <v>635</v>
      </c>
      <c r="C65" s="183" t="s">
        <v>636</v>
      </c>
      <c r="D65" s="169" t="s">
        <v>233</v>
      </c>
      <c r="E65" s="170">
        <v>2</v>
      </c>
      <c r="F65" s="171"/>
      <c r="G65" s="172">
        <f>ROUND(E65*F65,2)</f>
        <v>0</v>
      </c>
      <c r="H65" s="171"/>
      <c r="I65" s="172">
        <f>ROUND(E65*H65,2)</f>
        <v>0</v>
      </c>
      <c r="J65" s="171"/>
      <c r="K65" s="172">
        <f>ROUND(E65*J65,2)</f>
        <v>0</v>
      </c>
      <c r="L65" s="172">
        <v>21</v>
      </c>
      <c r="M65" s="172">
        <f>G65*(1+L65/100)</f>
        <v>0</v>
      </c>
      <c r="N65" s="170">
        <v>2.9999999999999997E-4</v>
      </c>
      <c r="O65" s="170">
        <f>ROUND(E65*N65,2)</f>
        <v>0</v>
      </c>
      <c r="P65" s="170">
        <v>0</v>
      </c>
      <c r="Q65" s="170">
        <f>ROUND(E65*P65,2)</f>
        <v>0</v>
      </c>
      <c r="R65" s="172" t="s">
        <v>338</v>
      </c>
      <c r="S65" s="172" t="s">
        <v>210</v>
      </c>
      <c r="T65" s="173" t="s">
        <v>210</v>
      </c>
      <c r="U65" s="158">
        <v>0</v>
      </c>
      <c r="V65" s="158">
        <f>ROUND(E65*U65,2)</f>
        <v>0</v>
      </c>
      <c r="W65" s="158"/>
      <c r="X65" s="158" t="s">
        <v>339</v>
      </c>
      <c r="Y65" s="148"/>
      <c r="Z65" s="148"/>
      <c r="AA65" s="148"/>
      <c r="AB65" s="148"/>
      <c r="AC65" s="148"/>
      <c r="AD65" s="148"/>
      <c r="AE65" s="148"/>
      <c r="AF65" s="148"/>
      <c r="AG65" s="148" t="s">
        <v>340</v>
      </c>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1" x14ac:dyDescent="0.25">
      <c r="A66" s="155"/>
      <c r="B66" s="156"/>
      <c r="C66" s="190" t="s">
        <v>637</v>
      </c>
      <c r="D66" s="187"/>
      <c r="E66" s="188">
        <v>2</v>
      </c>
      <c r="F66" s="158"/>
      <c r="G66" s="158"/>
      <c r="H66" s="158"/>
      <c r="I66" s="158"/>
      <c r="J66" s="158"/>
      <c r="K66" s="158"/>
      <c r="L66" s="158"/>
      <c r="M66" s="158"/>
      <c r="N66" s="157"/>
      <c r="O66" s="157"/>
      <c r="P66" s="157"/>
      <c r="Q66" s="157"/>
      <c r="R66" s="158"/>
      <c r="S66" s="158"/>
      <c r="T66" s="158"/>
      <c r="U66" s="158"/>
      <c r="V66" s="158"/>
      <c r="W66" s="158"/>
      <c r="X66" s="158"/>
      <c r="Y66" s="148"/>
      <c r="Z66" s="148"/>
      <c r="AA66" s="148"/>
      <c r="AB66" s="148"/>
      <c r="AC66" s="148"/>
      <c r="AD66" s="148"/>
      <c r="AE66" s="148"/>
      <c r="AF66" s="148"/>
      <c r="AG66" s="148" t="s">
        <v>239</v>
      </c>
      <c r="AH66" s="148">
        <v>0</v>
      </c>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67">
        <v>23</v>
      </c>
      <c r="B67" s="168" t="s">
        <v>638</v>
      </c>
      <c r="C67" s="183" t="s">
        <v>639</v>
      </c>
      <c r="D67" s="169" t="s">
        <v>233</v>
      </c>
      <c r="E67" s="170">
        <v>52</v>
      </c>
      <c r="F67" s="171"/>
      <c r="G67" s="172">
        <f>ROUND(E67*F67,2)</f>
        <v>0</v>
      </c>
      <c r="H67" s="171"/>
      <c r="I67" s="172">
        <f>ROUND(E67*H67,2)</f>
        <v>0</v>
      </c>
      <c r="J67" s="171"/>
      <c r="K67" s="172">
        <f>ROUND(E67*J67,2)</f>
        <v>0</v>
      </c>
      <c r="L67" s="172">
        <v>21</v>
      </c>
      <c r="M67" s="172">
        <f>G67*(1+L67/100)</f>
        <v>0</v>
      </c>
      <c r="N67" s="170">
        <v>1.2500000000000001E-2</v>
      </c>
      <c r="O67" s="170">
        <f>ROUND(E67*N67,2)</f>
        <v>0.65</v>
      </c>
      <c r="P67" s="170">
        <v>0</v>
      </c>
      <c r="Q67" s="170">
        <f>ROUND(E67*P67,2)</f>
        <v>0</v>
      </c>
      <c r="R67" s="172" t="s">
        <v>338</v>
      </c>
      <c r="S67" s="172" t="s">
        <v>210</v>
      </c>
      <c r="T67" s="173" t="s">
        <v>210</v>
      </c>
      <c r="U67" s="158">
        <v>0</v>
      </c>
      <c r="V67" s="158">
        <f>ROUND(E67*U67,2)</f>
        <v>0</v>
      </c>
      <c r="W67" s="158"/>
      <c r="X67" s="158" t="s">
        <v>339</v>
      </c>
      <c r="Y67" s="148"/>
      <c r="Z67" s="148"/>
      <c r="AA67" s="148"/>
      <c r="AB67" s="148"/>
      <c r="AC67" s="148"/>
      <c r="AD67" s="148"/>
      <c r="AE67" s="148"/>
      <c r="AF67" s="148"/>
      <c r="AG67" s="148" t="s">
        <v>340</v>
      </c>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1" x14ac:dyDescent="0.25">
      <c r="A68" s="155"/>
      <c r="B68" s="156"/>
      <c r="C68" s="190" t="s">
        <v>640</v>
      </c>
      <c r="D68" s="187"/>
      <c r="E68" s="188">
        <v>52</v>
      </c>
      <c r="F68" s="158"/>
      <c r="G68" s="158"/>
      <c r="H68" s="158"/>
      <c r="I68" s="158"/>
      <c r="J68" s="158"/>
      <c r="K68" s="158"/>
      <c r="L68" s="158"/>
      <c r="M68" s="158"/>
      <c r="N68" s="157"/>
      <c r="O68" s="157"/>
      <c r="P68" s="157"/>
      <c r="Q68" s="157"/>
      <c r="R68" s="158"/>
      <c r="S68" s="158"/>
      <c r="T68" s="158"/>
      <c r="U68" s="158"/>
      <c r="V68" s="158"/>
      <c r="W68" s="158"/>
      <c r="X68" s="158"/>
      <c r="Y68" s="148"/>
      <c r="Z68" s="148"/>
      <c r="AA68" s="148"/>
      <c r="AB68" s="148"/>
      <c r="AC68" s="148"/>
      <c r="AD68" s="148"/>
      <c r="AE68" s="148"/>
      <c r="AF68" s="148"/>
      <c r="AG68" s="148" t="s">
        <v>239</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ht="20.399999999999999" outlineLevel="1" x14ac:dyDescent="0.25">
      <c r="A69" s="167">
        <v>24</v>
      </c>
      <c r="B69" s="168" t="s">
        <v>641</v>
      </c>
      <c r="C69" s="183" t="s">
        <v>642</v>
      </c>
      <c r="D69" s="169" t="s">
        <v>233</v>
      </c>
      <c r="E69" s="170">
        <v>12</v>
      </c>
      <c r="F69" s="171"/>
      <c r="G69" s="172">
        <f>ROUND(E69*F69,2)</f>
        <v>0</v>
      </c>
      <c r="H69" s="171"/>
      <c r="I69" s="172">
        <f>ROUND(E69*H69,2)</f>
        <v>0</v>
      </c>
      <c r="J69" s="171"/>
      <c r="K69" s="172">
        <f>ROUND(E69*J69,2)</f>
        <v>0</v>
      </c>
      <c r="L69" s="172">
        <v>21</v>
      </c>
      <c r="M69" s="172">
        <f>G69*(1+L69/100)</f>
        <v>0</v>
      </c>
      <c r="N69" s="170">
        <v>4.2500000000000003E-3</v>
      </c>
      <c r="O69" s="170">
        <f>ROUND(E69*N69,2)</f>
        <v>0.05</v>
      </c>
      <c r="P69" s="170">
        <v>0</v>
      </c>
      <c r="Q69" s="170">
        <f>ROUND(E69*P69,2)</f>
        <v>0</v>
      </c>
      <c r="R69" s="172" t="s">
        <v>338</v>
      </c>
      <c r="S69" s="172" t="s">
        <v>210</v>
      </c>
      <c r="T69" s="173" t="s">
        <v>210</v>
      </c>
      <c r="U69" s="158">
        <v>0</v>
      </c>
      <c r="V69" s="158">
        <f>ROUND(E69*U69,2)</f>
        <v>0</v>
      </c>
      <c r="W69" s="158"/>
      <c r="X69" s="158" t="s">
        <v>339</v>
      </c>
      <c r="Y69" s="148"/>
      <c r="Z69" s="148"/>
      <c r="AA69" s="148"/>
      <c r="AB69" s="148"/>
      <c r="AC69" s="148"/>
      <c r="AD69" s="148"/>
      <c r="AE69" s="148"/>
      <c r="AF69" s="148"/>
      <c r="AG69" s="148" t="s">
        <v>340</v>
      </c>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row>
    <row r="70" spans="1:60" outlineLevel="1" x14ac:dyDescent="0.25">
      <c r="A70" s="155"/>
      <c r="B70" s="156"/>
      <c r="C70" s="190" t="s">
        <v>643</v>
      </c>
      <c r="D70" s="187"/>
      <c r="E70" s="188">
        <v>12</v>
      </c>
      <c r="F70" s="158"/>
      <c r="G70" s="158"/>
      <c r="H70" s="158"/>
      <c r="I70" s="158"/>
      <c r="J70" s="158"/>
      <c r="K70" s="158"/>
      <c r="L70" s="158"/>
      <c r="M70" s="158"/>
      <c r="N70" s="157"/>
      <c r="O70" s="157"/>
      <c r="P70" s="157"/>
      <c r="Q70" s="157"/>
      <c r="R70" s="158"/>
      <c r="S70" s="158"/>
      <c r="T70" s="158"/>
      <c r="U70" s="158"/>
      <c r="V70" s="158"/>
      <c r="W70" s="158"/>
      <c r="X70" s="158"/>
      <c r="Y70" s="148"/>
      <c r="Z70" s="148"/>
      <c r="AA70" s="148"/>
      <c r="AB70" s="148"/>
      <c r="AC70" s="148"/>
      <c r="AD70" s="148"/>
      <c r="AE70" s="148"/>
      <c r="AF70" s="148"/>
      <c r="AG70" s="148" t="s">
        <v>239</v>
      </c>
      <c r="AH70" s="148">
        <v>0</v>
      </c>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1" x14ac:dyDescent="0.25">
      <c r="A71" s="167">
        <v>25</v>
      </c>
      <c r="B71" s="168" t="s">
        <v>644</v>
      </c>
      <c r="C71" s="183" t="s">
        <v>645</v>
      </c>
      <c r="D71" s="169" t="s">
        <v>233</v>
      </c>
      <c r="E71" s="170">
        <v>49</v>
      </c>
      <c r="F71" s="171"/>
      <c r="G71" s="172">
        <f>ROUND(E71*F71,2)</f>
        <v>0</v>
      </c>
      <c r="H71" s="171"/>
      <c r="I71" s="172">
        <f>ROUND(E71*H71,2)</f>
        <v>0</v>
      </c>
      <c r="J71" s="171"/>
      <c r="K71" s="172">
        <f>ROUND(E71*J71,2)</f>
        <v>0</v>
      </c>
      <c r="L71" s="172">
        <v>21</v>
      </c>
      <c r="M71" s="172">
        <f>G71*(1+L71/100)</f>
        <v>0</v>
      </c>
      <c r="N71" s="170">
        <v>5.0000000000000001E-4</v>
      </c>
      <c r="O71" s="170">
        <f>ROUND(E71*N71,2)</f>
        <v>0.02</v>
      </c>
      <c r="P71" s="170">
        <v>0</v>
      </c>
      <c r="Q71" s="170">
        <f>ROUND(E71*P71,2)</f>
        <v>0</v>
      </c>
      <c r="R71" s="172" t="s">
        <v>338</v>
      </c>
      <c r="S71" s="172" t="s">
        <v>210</v>
      </c>
      <c r="T71" s="173" t="s">
        <v>210</v>
      </c>
      <c r="U71" s="158">
        <v>0</v>
      </c>
      <c r="V71" s="158">
        <f>ROUND(E71*U71,2)</f>
        <v>0</v>
      </c>
      <c r="W71" s="158"/>
      <c r="X71" s="158" t="s">
        <v>339</v>
      </c>
      <c r="Y71" s="148"/>
      <c r="Z71" s="148"/>
      <c r="AA71" s="148"/>
      <c r="AB71" s="148"/>
      <c r="AC71" s="148"/>
      <c r="AD71" s="148"/>
      <c r="AE71" s="148"/>
      <c r="AF71" s="148"/>
      <c r="AG71" s="148" t="s">
        <v>340</v>
      </c>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5">
      <c r="A72" s="155"/>
      <c r="B72" s="156"/>
      <c r="C72" s="190" t="s">
        <v>646</v>
      </c>
      <c r="D72" s="187"/>
      <c r="E72" s="188">
        <v>49</v>
      </c>
      <c r="F72" s="158"/>
      <c r="G72" s="158"/>
      <c r="H72" s="158"/>
      <c r="I72" s="158"/>
      <c r="J72" s="158"/>
      <c r="K72" s="158"/>
      <c r="L72" s="158"/>
      <c r="M72" s="158"/>
      <c r="N72" s="157"/>
      <c r="O72" s="157"/>
      <c r="P72" s="157"/>
      <c r="Q72" s="157"/>
      <c r="R72" s="158"/>
      <c r="S72" s="158"/>
      <c r="T72" s="158"/>
      <c r="U72" s="158"/>
      <c r="V72" s="158"/>
      <c r="W72" s="158"/>
      <c r="X72" s="158"/>
      <c r="Y72" s="148"/>
      <c r="Z72" s="148"/>
      <c r="AA72" s="148"/>
      <c r="AB72" s="148"/>
      <c r="AC72" s="148"/>
      <c r="AD72" s="148"/>
      <c r="AE72" s="148"/>
      <c r="AF72" s="148"/>
      <c r="AG72" s="148" t="s">
        <v>239</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1" x14ac:dyDescent="0.25">
      <c r="A73" s="174">
        <v>26</v>
      </c>
      <c r="B73" s="175" t="s">
        <v>647</v>
      </c>
      <c r="C73" s="182" t="s">
        <v>648</v>
      </c>
      <c r="D73" s="176" t="s">
        <v>233</v>
      </c>
      <c r="E73" s="177">
        <v>12</v>
      </c>
      <c r="F73" s="178"/>
      <c r="G73" s="179">
        <f>ROUND(E73*F73,2)</f>
        <v>0</v>
      </c>
      <c r="H73" s="178"/>
      <c r="I73" s="179">
        <f>ROUND(E73*H73,2)</f>
        <v>0</v>
      </c>
      <c r="J73" s="178"/>
      <c r="K73" s="179">
        <f>ROUND(E73*J73,2)</f>
        <v>0</v>
      </c>
      <c r="L73" s="179">
        <v>21</v>
      </c>
      <c r="M73" s="179">
        <f>G73*(1+L73/100)</f>
        <v>0</v>
      </c>
      <c r="N73" s="177">
        <v>6.9999999999999999E-4</v>
      </c>
      <c r="O73" s="177">
        <f>ROUND(E73*N73,2)</f>
        <v>0.01</v>
      </c>
      <c r="P73" s="177">
        <v>0</v>
      </c>
      <c r="Q73" s="177">
        <f>ROUND(E73*P73,2)</f>
        <v>0</v>
      </c>
      <c r="R73" s="179" t="s">
        <v>338</v>
      </c>
      <c r="S73" s="179" t="s">
        <v>210</v>
      </c>
      <c r="T73" s="180" t="s">
        <v>210</v>
      </c>
      <c r="U73" s="158">
        <v>0</v>
      </c>
      <c r="V73" s="158">
        <f>ROUND(E73*U73,2)</f>
        <v>0</v>
      </c>
      <c r="W73" s="158"/>
      <c r="X73" s="158" t="s">
        <v>339</v>
      </c>
      <c r="Y73" s="148"/>
      <c r="Z73" s="148"/>
      <c r="AA73" s="148"/>
      <c r="AB73" s="148"/>
      <c r="AC73" s="148"/>
      <c r="AD73" s="148"/>
      <c r="AE73" s="148"/>
      <c r="AF73" s="148"/>
      <c r="AG73" s="148" t="s">
        <v>340</v>
      </c>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1" x14ac:dyDescent="0.25">
      <c r="A74" s="167">
        <v>27</v>
      </c>
      <c r="B74" s="168" t="s">
        <v>649</v>
      </c>
      <c r="C74" s="183" t="s">
        <v>650</v>
      </c>
      <c r="D74" s="169" t="s">
        <v>233</v>
      </c>
      <c r="E74" s="170">
        <v>50</v>
      </c>
      <c r="F74" s="171"/>
      <c r="G74" s="172">
        <f>ROUND(E74*F74,2)</f>
        <v>0</v>
      </c>
      <c r="H74" s="171"/>
      <c r="I74" s="172">
        <f>ROUND(E74*H74,2)</f>
        <v>0</v>
      </c>
      <c r="J74" s="171"/>
      <c r="K74" s="172">
        <f>ROUND(E74*J74,2)</f>
        <v>0</v>
      </c>
      <c r="L74" s="172">
        <v>21</v>
      </c>
      <c r="M74" s="172">
        <f>G74*(1+L74/100)</f>
        <v>0</v>
      </c>
      <c r="N74" s="170">
        <v>8.7999999999999995E-2</v>
      </c>
      <c r="O74" s="170">
        <f>ROUND(E74*N74,2)</f>
        <v>4.4000000000000004</v>
      </c>
      <c r="P74" s="170">
        <v>0</v>
      </c>
      <c r="Q74" s="170">
        <f>ROUND(E74*P74,2)</f>
        <v>0</v>
      </c>
      <c r="R74" s="172" t="s">
        <v>338</v>
      </c>
      <c r="S74" s="172" t="s">
        <v>210</v>
      </c>
      <c r="T74" s="173" t="s">
        <v>210</v>
      </c>
      <c r="U74" s="158">
        <v>0</v>
      </c>
      <c r="V74" s="158">
        <f>ROUND(E74*U74,2)</f>
        <v>0</v>
      </c>
      <c r="W74" s="158"/>
      <c r="X74" s="158" t="s">
        <v>339</v>
      </c>
      <c r="Y74" s="148"/>
      <c r="Z74" s="148"/>
      <c r="AA74" s="148"/>
      <c r="AB74" s="148"/>
      <c r="AC74" s="148"/>
      <c r="AD74" s="148"/>
      <c r="AE74" s="148"/>
      <c r="AF74" s="148"/>
      <c r="AG74" s="148" t="s">
        <v>340</v>
      </c>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outlineLevel="1" x14ac:dyDescent="0.25">
      <c r="A75" s="155"/>
      <c r="B75" s="156"/>
      <c r="C75" s="190" t="s">
        <v>621</v>
      </c>
      <c r="D75" s="187"/>
      <c r="E75" s="188">
        <v>50</v>
      </c>
      <c r="F75" s="158"/>
      <c r="G75" s="158"/>
      <c r="H75" s="158"/>
      <c r="I75" s="158"/>
      <c r="J75" s="158"/>
      <c r="K75" s="158"/>
      <c r="L75" s="158"/>
      <c r="M75" s="158"/>
      <c r="N75" s="157"/>
      <c r="O75" s="157"/>
      <c r="P75" s="157"/>
      <c r="Q75" s="157"/>
      <c r="R75" s="158"/>
      <c r="S75" s="158"/>
      <c r="T75" s="158"/>
      <c r="U75" s="158"/>
      <c r="V75" s="158"/>
      <c r="W75" s="158"/>
      <c r="X75" s="158"/>
      <c r="Y75" s="148"/>
      <c r="Z75" s="148"/>
      <c r="AA75" s="148"/>
      <c r="AB75" s="148"/>
      <c r="AC75" s="148"/>
      <c r="AD75" s="148"/>
      <c r="AE75" s="148"/>
      <c r="AF75" s="148"/>
      <c r="AG75" s="148" t="s">
        <v>239</v>
      </c>
      <c r="AH75" s="148">
        <v>0</v>
      </c>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row>
    <row r="76" spans="1:60" x14ac:dyDescent="0.25">
      <c r="A76" s="160" t="s">
        <v>205</v>
      </c>
      <c r="B76" s="161" t="s">
        <v>159</v>
      </c>
      <c r="C76" s="181" t="s">
        <v>160</v>
      </c>
      <c r="D76" s="162"/>
      <c r="E76" s="163"/>
      <c r="F76" s="164"/>
      <c r="G76" s="164">
        <f>SUMIF(AG77:AG85,"&lt;&gt;NOR",G77:G85)</f>
        <v>0</v>
      </c>
      <c r="H76" s="164"/>
      <c r="I76" s="164">
        <f>SUM(I77:I85)</f>
        <v>0</v>
      </c>
      <c r="J76" s="164"/>
      <c r="K76" s="164">
        <f>SUM(K77:K85)</f>
        <v>0</v>
      </c>
      <c r="L76" s="164"/>
      <c r="M76" s="164">
        <f>SUM(M77:M85)</f>
        <v>0</v>
      </c>
      <c r="N76" s="163"/>
      <c r="O76" s="163">
        <f>SUM(O77:O85)</f>
        <v>0.05</v>
      </c>
      <c r="P76" s="163"/>
      <c r="Q76" s="163">
        <f>SUM(Q77:Q85)</f>
        <v>0</v>
      </c>
      <c r="R76" s="164"/>
      <c r="S76" s="164"/>
      <c r="T76" s="165"/>
      <c r="U76" s="159"/>
      <c r="V76" s="159">
        <f>SUM(V77:V85)</f>
        <v>25.25</v>
      </c>
      <c r="W76" s="159"/>
      <c r="X76" s="159"/>
      <c r="AG76" t="s">
        <v>206</v>
      </c>
    </row>
    <row r="77" spans="1:60" ht="30.6" outlineLevel="1" x14ac:dyDescent="0.25">
      <c r="A77" s="167">
        <v>28</v>
      </c>
      <c r="B77" s="168" t="s">
        <v>651</v>
      </c>
      <c r="C77" s="183" t="s">
        <v>652</v>
      </c>
      <c r="D77" s="169" t="s">
        <v>233</v>
      </c>
      <c r="E77" s="170">
        <v>1</v>
      </c>
      <c r="F77" s="171"/>
      <c r="G77" s="172">
        <f>ROUND(E77*F77,2)</f>
        <v>0</v>
      </c>
      <c r="H77" s="171"/>
      <c r="I77" s="172">
        <f>ROUND(E77*H77,2)</f>
        <v>0</v>
      </c>
      <c r="J77" s="171"/>
      <c r="K77" s="172">
        <f>ROUND(E77*J77,2)</f>
        <v>0</v>
      </c>
      <c r="L77" s="172">
        <v>21</v>
      </c>
      <c r="M77" s="172">
        <f>G77*(1+L77/100)</f>
        <v>0</v>
      </c>
      <c r="N77" s="170">
        <v>6.8000000000000005E-4</v>
      </c>
      <c r="O77" s="170">
        <f>ROUND(E77*N77,2)</f>
        <v>0</v>
      </c>
      <c r="P77" s="170">
        <v>0</v>
      </c>
      <c r="Q77" s="170">
        <f>ROUND(E77*P77,2)</f>
        <v>0</v>
      </c>
      <c r="R77" s="172" t="s">
        <v>595</v>
      </c>
      <c r="S77" s="172" t="s">
        <v>210</v>
      </c>
      <c r="T77" s="173" t="s">
        <v>210</v>
      </c>
      <c r="U77" s="158">
        <v>1.25</v>
      </c>
      <c r="V77" s="158">
        <f>ROUND(E77*U77,2)</f>
        <v>1.25</v>
      </c>
      <c r="W77" s="158"/>
      <c r="X77" s="158" t="s">
        <v>235</v>
      </c>
      <c r="Y77" s="148"/>
      <c r="Z77" s="148"/>
      <c r="AA77" s="148"/>
      <c r="AB77" s="148"/>
      <c r="AC77" s="148"/>
      <c r="AD77" s="148"/>
      <c r="AE77" s="148"/>
      <c r="AF77" s="148"/>
      <c r="AG77" s="148" t="s">
        <v>236</v>
      </c>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1" x14ac:dyDescent="0.25">
      <c r="A78" s="155"/>
      <c r="B78" s="156"/>
      <c r="C78" s="255" t="s">
        <v>653</v>
      </c>
      <c r="D78" s="256"/>
      <c r="E78" s="256"/>
      <c r="F78" s="256"/>
      <c r="G78" s="256"/>
      <c r="H78" s="158"/>
      <c r="I78" s="158"/>
      <c r="J78" s="158"/>
      <c r="K78" s="158"/>
      <c r="L78" s="158"/>
      <c r="M78" s="158"/>
      <c r="N78" s="157"/>
      <c r="O78" s="157"/>
      <c r="P78" s="157"/>
      <c r="Q78" s="157"/>
      <c r="R78" s="158"/>
      <c r="S78" s="158"/>
      <c r="T78" s="158"/>
      <c r="U78" s="158"/>
      <c r="V78" s="158"/>
      <c r="W78" s="158"/>
      <c r="X78" s="158"/>
      <c r="Y78" s="148"/>
      <c r="Z78" s="148"/>
      <c r="AA78" s="148"/>
      <c r="AB78" s="148"/>
      <c r="AC78" s="148"/>
      <c r="AD78" s="148"/>
      <c r="AE78" s="148"/>
      <c r="AF78" s="148"/>
      <c r="AG78" s="148" t="s">
        <v>238</v>
      </c>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5">
      <c r="A79" s="155"/>
      <c r="B79" s="156"/>
      <c r="C79" s="190" t="s">
        <v>654</v>
      </c>
      <c r="D79" s="187"/>
      <c r="E79" s="188">
        <v>1</v>
      </c>
      <c r="F79" s="158"/>
      <c r="G79" s="158"/>
      <c r="H79" s="158"/>
      <c r="I79" s="158"/>
      <c r="J79" s="158"/>
      <c r="K79" s="158"/>
      <c r="L79" s="158"/>
      <c r="M79" s="158"/>
      <c r="N79" s="157"/>
      <c r="O79" s="157"/>
      <c r="P79" s="157"/>
      <c r="Q79" s="157"/>
      <c r="R79" s="158"/>
      <c r="S79" s="158"/>
      <c r="T79" s="158"/>
      <c r="U79" s="158"/>
      <c r="V79" s="158"/>
      <c r="W79" s="158"/>
      <c r="X79" s="158"/>
      <c r="Y79" s="148"/>
      <c r="Z79" s="148"/>
      <c r="AA79" s="148"/>
      <c r="AB79" s="148"/>
      <c r="AC79" s="148"/>
      <c r="AD79" s="148"/>
      <c r="AE79" s="148"/>
      <c r="AF79" s="148"/>
      <c r="AG79" s="148" t="s">
        <v>239</v>
      </c>
      <c r="AH79" s="148">
        <v>0</v>
      </c>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1" x14ac:dyDescent="0.25">
      <c r="A80" s="167">
        <v>29</v>
      </c>
      <c r="B80" s="168" t="s">
        <v>655</v>
      </c>
      <c r="C80" s="183" t="s">
        <v>656</v>
      </c>
      <c r="D80" s="169" t="s">
        <v>329</v>
      </c>
      <c r="E80" s="170">
        <v>24</v>
      </c>
      <c r="F80" s="171"/>
      <c r="G80" s="172">
        <f>ROUND(E80*F80,2)</f>
        <v>0</v>
      </c>
      <c r="H80" s="171"/>
      <c r="I80" s="172">
        <f>ROUND(E80*H80,2)</f>
        <v>0</v>
      </c>
      <c r="J80" s="171"/>
      <c r="K80" s="172">
        <f>ROUND(E80*J80,2)</f>
        <v>0</v>
      </c>
      <c r="L80" s="172">
        <v>21</v>
      </c>
      <c r="M80" s="172">
        <f>G80*(1+L80/100)</f>
        <v>0</v>
      </c>
      <c r="N80" s="170">
        <v>0</v>
      </c>
      <c r="O80" s="170">
        <f>ROUND(E80*N80,2)</f>
        <v>0</v>
      </c>
      <c r="P80" s="170">
        <v>0</v>
      </c>
      <c r="Q80" s="170">
        <f>ROUND(E80*P80,2)</f>
        <v>0</v>
      </c>
      <c r="R80" s="172" t="s">
        <v>657</v>
      </c>
      <c r="S80" s="172" t="s">
        <v>210</v>
      </c>
      <c r="T80" s="173" t="s">
        <v>210</v>
      </c>
      <c r="U80" s="158">
        <v>1</v>
      </c>
      <c r="V80" s="158">
        <f>ROUND(E80*U80,2)</f>
        <v>24</v>
      </c>
      <c r="W80" s="158"/>
      <c r="X80" s="158" t="s">
        <v>658</v>
      </c>
      <c r="Y80" s="148"/>
      <c r="Z80" s="148"/>
      <c r="AA80" s="148"/>
      <c r="AB80" s="148"/>
      <c r="AC80" s="148"/>
      <c r="AD80" s="148"/>
      <c r="AE80" s="148"/>
      <c r="AF80" s="148"/>
      <c r="AG80" s="148" t="s">
        <v>659</v>
      </c>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5">
      <c r="A81" s="155"/>
      <c r="B81" s="156"/>
      <c r="C81" s="190" t="s">
        <v>660</v>
      </c>
      <c r="D81" s="187"/>
      <c r="E81" s="188">
        <v>24</v>
      </c>
      <c r="F81" s="158"/>
      <c r="G81" s="158"/>
      <c r="H81" s="158"/>
      <c r="I81" s="158"/>
      <c r="J81" s="158"/>
      <c r="K81" s="158"/>
      <c r="L81" s="158"/>
      <c r="M81" s="158"/>
      <c r="N81" s="157"/>
      <c r="O81" s="157"/>
      <c r="P81" s="157"/>
      <c r="Q81" s="157"/>
      <c r="R81" s="158"/>
      <c r="S81" s="158"/>
      <c r="T81" s="158"/>
      <c r="U81" s="158"/>
      <c r="V81" s="158"/>
      <c r="W81" s="158"/>
      <c r="X81" s="158"/>
      <c r="Y81" s="148"/>
      <c r="Z81" s="148"/>
      <c r="AA81" s="148"/>
      <c r="AB81" s="148"/>
      <c r="AC81" s="148"/>
      <c r="AD81" s="148"/>
      <c r="AE81" s="148"/>
      <c r="AF81" s="148"/>
      <c r="AG81" s="148" t="s">
        <v>239</v>
      </c>
      <c r="AH81" s="148">
        <v>0</v>
      </c>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67">
        <v>30</v>
      </c>
      <c r="B82" s="168" t="s">
        <v>661</v>
      </c>
      <c r="C82" s="183" t="s">
        <v>662</v>
      </c>
      <c r="D82" s="169" t="s">
        <v>233</v>
      </c>
      <c r="E82" s="170">
        <v>1</v>
      </c>
      <c r="F82" s="171"/>
      <c r="G82" s="172">
        <f>ROUND(E82*F82,2)</f>
        <v>0</v>
      </c>
      <c r="H82" s="171"/>
      <c r="I82" s="172">
        <f>ROUND(E82*H82,2)</f>
        <v>0</v>
      </c>
      <c r="J82" s="171"/>
      <c r="K82" s="172">
        <f>ROUND(E82*J82,2)</f>
        <v>0</v>
      </c>
      <c r="L82" s="172">
        <v>21</v>
      </c>
      <c r="M82" s="172">
        <f>G82*(1+L82/100)</f>
        <v>0</v>
      </c>
      <c r="N82" s="170">
        <v>5.2999999999999999E-2</v>
      </c>
      <c r="O82" s="170">
        <f>ROUND(E82*N82,2)</f>
        <v>0.05</v>
      </c>
      <c r="P82" s="170">
        <v>0</v>
      </c>
      <c r="Q82" s="170">
        <f>ROUND(E82*P82,2)</f>
        <v>0</v>
      </c>
      <c r="R82" s="172"/>
      <c r="S82" s="172" t="s">
        <v>382</v>
      </c>
      <c r="T82" s="173" t="s">
        <v>383</v>
      </c>
      <c r="U82" s="158">
        <v>0</v>
      </c>
      <c r="V82" s="158">
        <f>ROUND(E82*U82,2)</f>
        <v>0</v>
      </c>
      <c r="W82" s="158"/>
      <c r="X82" s="158" t="s">
        <v>339</v>
      </c>
      <c r="Y82" s="148"/>
      <c r="Z82" s="148"/>
      <c r="AA82" s="148"/>
      <c r="AB82" s="148"/>
      <c r="AC82" s="148"/>
      <c r="AD82" s="148"/>
      <c r="AE82" s="148"/>
      <c r="AF82" s="148"/>
      <c r="AG82" s="148" t="s">
        <v>340</v>
      </c>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ht="20.399999999999999" outlineLevel="1" x14ac:dyDescent="0.25">
      <c r="A83" s="155"/>
      <c r="B83" s="156"/>
      <c r="C83" s="190" t="s">
        <v>663</v>
      </c>
      <c r="D83" s="187"/>
      <c r="E83" s="188"/>
      <c r="F83" s="158"/>
      <c r="G83" s="158"/>
      <c r="H83" s="158"/>
      <c r="I83" s="158"/>
      <c r="J83" s="158"/>
      <c r="K83" s="158"/>
      <c r="L83" s="158"/>
      <c r="M83" s="158"/>
      <c r="N83" s="157"/>
      <c r="O83" s="157"/>
      <c r="P83" s="157"/>
      <c r="Q83" s="157"/>
      <c r="R83" s="158"/>
      <c r="S83" s="158"/>
      <c r="T83" s="158"/>
      <c r="U83" s="158"/>
      <c r="V83" s="158"/>
      <c r="W83" s="158"/>
      <c r="X83" s="158"/>
      <c r="Y83" s="148"/>
      <c r="Z83" s="148"/>
      <c r="AA83" s="148"/>
      <c r="AB83" s="148"/>
      <c r="AC83" s="148"/>
      <c r="AD83" s="148"/>
      <c r="AE83" s="148"/>
      <c r="AF83" s="148"/>
      <c r="AG83" s="148" t="s">
        <v>239</v>
      </c>
      <c r="AH83" s="148">
        <v>0</v>
      </c>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55"/>
      <c r="B84" s="156"/>
      <c r="C84" s="190" t="s">
        <v>664</v>
      </c>
      <c r="D84" s="187"/>
      <c r="E84" s="188"/>
      <c r="F84" s="158"/>
      <c r="G84" s="158"/>
      <c r="H84" s="158"/>
      <c r="I84" s="158"/>
      <c r="J84" s="158"/>
      <c r="K84" s="158"/>
      <c r="L84" s="158"/>
      <c r="M84" s="158"/>
      <c r="N84" s="157"/>
      <c r="O84" s="157"/>
      <c r="P84" s="157"/>
      <c r="Q84" s="157"/>
      <c r="R84" s="158"/>
      <c r="S84" s="158"/>
      <c r="T84" s="158"/>
      <c r="U84" s="158"/>
      <c r="V84" s="158"/>
      <c r="W84" s="158"/>
      <c r="X84" s="158"/>
      <c r="Y84" s="148"/>
      <c r="Z84" s="148"/>
      <c r="AA84" s="148"/>
      <c r="AB84" s="148"/>
      <c r="AC84" s="148"/>
      <c r="AD84" s="148"/>
      <c r="AE84" s="148"/>
      <c r="AF84" s="148"/>
      <c r="AG84" s="148" t="s">
        <v>239</v>
      </c>
      <c r="AH84" s="148">
        <v>0</v>
      </c>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1" x14ac:dyDescent="0.25">
      <c r="A85" s="155"/>
      <c r="B85" s="156"/>
      <c r="C85" s="190" t="s">
        <v>665</v>
      </c>
      <c r="D85" s="187"/>
      <c r="E85" s="188">
        <v>1</v>
      </c>
      <c r="F85" s="158"/>
      <c r="G85" s="158"/>
      <c r="H85" s="158"/>
      <c r="I85" s="158"/>
      <c r="J85" s="158"/>
      <c r="K85" s="158"/>
      <c r="L85" s="158"/>
      <c r="M85" s="158"/>
      <c r="N85" s="157"/>
      <c r="O85" s="157"/>
      <c r="P85" s="157"/>
      <c r="Q85" s="157"/>
      <c r="R85" s="158"/>
      <c r="S85" s="158"/>
      <c r="T85" s="158"/>
      <c r="U85" s="158"/>
      <c r="V85" s="158"/>
      <c r="W85" s="158"/>
      <c r="X85" s="158"/>
      <c r="Y85" s="148"/>
      <c r="Z85" s="148"/>
      <c r="AA85" s="148"/>
      <c r="AB85" s="148"/>
      <c r="AC85" s="148"/>
      <c r="AD85" s="148"/>
      <c r="AE85" s="148"/>
      <c r="AF85" s="148"/>
      <c r="AG85" s="148" t="s">
        <v>239</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x14ac:dyDescent="0.25">
      <c r="A86" s="160" t="s">
        <v>205</v>
      </c>
      <c r="B86" s="161" t="s">
        <v>163</v>
      </c>
      <c r="C86" s="181" t="s">
        <v>164</v>
      </c>
      <c r="D86" s="162"/>
      <c r="E86" s="163"/>
      <c r="F86" s="164"/>
      <c r="G86" s="164">
        <f>SUMIF(AG87:AG91,"&lt;&gt;NOR",G87:G91)</f>
        <v>0</v>
      </c>
      <c r="H86" s="164"/>
      <c r="I86" s="164">
        <f>SUM(I87:I91)</f>
        <v>0</v>
      </c>
      <c r="J86" s="164"/>
      <c r="K86" s="164">
        <f>SUM(K87:K91)</f>
        <v>0</v>
      </c>
      <c r="L86" s="164"/>
      <c r="M86" s="164">
        <f>SUM(M87:M91)</f>
        <v>0</v>
      </c>
      <c r="N86" s="163"/>
      <c r="O86" s="163">
        <f>SUM(O87:O91)</f>
        <v>0</v>
      </c>
      <c r="P86" s="163"/>
      <c r="Q86" s="163">
        <f>SUM(Q87:Q91)</f>
        <v>0</v>
      </c>
      <c r="R86" s="164"/>
      <c r="S86" s="164"/>
      <c r="T86" s="165"/>
      <c r="U86" s="159"/>
      <c r="V86" s="159">
        <f>SUM(V87:V91)</f>
        <v>75.3</v>
      </c>
      <c r="W86" s="159"/>
      <c r="X86" s="159"/>
      <c r="AG86" t="s">
        <v>206</v>
      </c>
    </row>
    <row r="87" spans="1:60" outlineLevel="1" x14ac:dyDescent="0.25">
      <c r="A87" s="167">
        <v>31</v>
      </c>
      <c r="B87" s="168" t="s">
        <v>666</v>
      </c>
      <c r="C87" s="183" t="s">
        <v>667</v>
      </c>
      <c r="D87" s="169" t="s">
        <v>387</v>
      </c>
      <c r="E87" s="170">
        <v>65.937929999999994</v>
      </c>
      <c r="F87" s="171"/>
      <c r="G87" s="172">
        <f>ROUND(E87*F87,2)</f>
        <v>0</v>
      </c>
      <c r="H87" s="171"/>
      <c r="I87" s="172">
        <f>ROUND(E87*H87,2)</f>
        <v>0</v>
      </c>
      <c r="J87" s="171"/>
      <c r="K87" s="172">
        <f>ROUND(E87*J87,2)</f>
        <v>0</v>
      </c>
      <c r="L87" s="172">
        <v>21</v>
      </c>
      <c r="M87" s="172">
        <f>G87*(1+L87/100)</f>
        <v>0</v>
      </c>
      <c r="N87" s="170">
        <v>0</v>
      </c>
      <c r="O87" s="170">
        <f>ROUND(E87*N87,2)</f>
        <v>0</v>
      </c>
      <c r="P87" s="170">
        <v>0</v>
      </c>
      <c r="Q87" s="170">
        <f>ROUND(E87*P87,2)</f>
        <v>0</v>
      </c>
      <c r="R87" s="172" t="s">
        <v>620</v>
      </c>
      <c r="S87" s="172" t="s">
        <v>210</v>
      </c>
      <c r="T87" s="173" t="s">
        <v>210</v>
      </c>
      <c r="U87" s="158">
        <v>1.1419999999999999</v>
      </c>
      <c r="V87" s="158">
        <f>ROUND(E87*U87,2)</f>
        <v>75.3</v>
      </c>
      <c r="W87" s="158"/>
      <c r="X87" s="158" t="s">
        <v>568</v>
      </c>
      <c r="Y87" s="148"/>
      <c r="Z87" s="148"/>
      <c r="AA87" s="148"/>
      <c r="AB87" s="148"/>
      <c r="AC87" s="148"/>
      <c r="AD87" s="148"/>
      <c r="AE87" s="148"/>
      <c r="AF87" s="148"/>
      <c r="AG87" s="148" t="s">
        <v>569</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ht="21" outlineLevel="1" x14ac:dyDescent="0.25">
      <c r="A88" s="155"/>
      <c r="B88" s="156"/>
      <c r="C88" s="255" t="s">
        <v>668</v>
      </c>
      <c r="D88" s="256"/>
      <c r="E88" s="256"/>
      <c r="F88" s="256"/>
      <c r="G88" s="256"/>
      <c r="H88" s="158"/>
      <c r="I88" s="158"/>
      <c r="J88" s="158"/>
      <c r="K88" s="158"/>
      <c r="L88" s="158"/>
      <c r="M88" s="158"/>
      <c r="N88" s="157"/>
      <c r="O88" s="157"/>
      <c r="P88" s="157"/>
      <c r="Q88" s="157"/>
      <c r="R88" s="158"/>
      <c r="S88" s="158"/>
      <c r="T88" s="158"/>
      <c r="U88" s="158"/>
      <c r="V88" s="158"/>
      <c r="W88" s="158"/>
      <c r="X88" s="158"/>
      <c r="Y88" s="148"/>
      <c r="Z88" s="148"/>
      <c r="AA88" s="148"/>
      <c r="AB88" s="148"/>
      <c r="AC88" s="148"/>
      <c r="AD88" s="148"/>
      <c r="AE88" s="148"/>
      <c r="AF88" s="148"/>
      <c r="AG88" s="148" t="s">
        <v>238</v>
      </c>
      <c r="AH88" s="148"/>
      <c r="AI88" s="148"/>
      <c r="AJ88" s="148"/>
      <c r="AK88" s="148"/>
      <c r="AL88" s="148"/>
      <c r="AM88" s="148"/>
      <c r="AN88" s="148"/>
      <c r="AO88" s="148"/>
      <c r="AP88" s="148"/>
      <c r="AQ88" s="148"/>
      <c r="AR88" s="148"/>
      <c r="AS88" s="148"/>
      <c r="AT88" s="148"/>
      <c r="AU88" s="148"/>
      <c r="AV88" s="148"/>
      <c r="AW88" s="148"/>
      <c r="AX88" s="148"/>
      <c r="AY88" s="148"/>
      <c r="AZ88" s="148"/>
      <c r="BA88" s="189" t="str">
        <f>C88</f>
        <v>na novostavbách a změnách objektů pro oplocení (815 2 JKSo), objekty zvláštní pro chov živočichů (815 3 JKSO), objekty pozemní různé (815 9 JKSO)</v>
      </c>
      <c r="BB88" s="148"/>
      <c r="BC88" s="148"/>
      <c r="BD88" s="148"/>
      <c r="BE88" s="148"/>
      <c r="BF88" s="148"/>
      <c r="BG88" s="148"/>
      <c r="BH88" s="148"/>
    </row>
    <row r="89" spans="1:60" outlineLevel="1" x14ac:dyDescent="0.25">
      <c r="A89" s="155"/>
      <c r="B89" s="156"/>
      <c r="C89" s="190" t="s">
        <v>571</v>
      </c>
      <c r="D89" s="187"/>
      <c r="E89" s="188"/>
      <c r="F89" s="158"/>
      <c r="G89" s="158"/>
      <c r="H89" s="158"/>
      <c r="I89" s="158"/>
      <c r="J89" s="158"/>
      <c r="K89" s="158"/>
      <c r="L89" s="158"/>
      <c r="M89" s="158"/>
      <c r="N89" s="157"/>
      <c r="O89" s="157"/>
      <c r="P89" s="157"/>
      <c r="Q89" s="157"/>
      <c r="R89" s="158"/>
      <c r="S89" s="158"/>
      <c r="T89" s="158"/>
      <c r="U89" s="158"/>
      <c r="V89" s="158"/>
      <c r="W89" s="158"/>
      <c r="X89" s="158"/>
      <c r="Y89" s="148"/>
      <c r="Z89" s="148"/>
      <c r="AA89" s="148"/>
      <c r="AB89" s="148"/>
      <c r="AC89" s="148"/>
      <c r="AD89" s="148"/>
      <c r="AE89" s="148"/>
      <c r="AF89" s="148"/>
      <c r="AG89" s="148" t="s">
        <v>239</v>
      </c>
      <c r="AH89" s="148">
        <v>0</v>
      </c>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5">
      <c r="A90" s="155"/>
      <c r="B90" s="156"/>
      <c r="C90" s="190" t="s">
        <v>669</v>
      </c>
      <c r="D90" s="187"/>
      <c r="E90" s="188"/>
      <c r="F90" s="158"/>
      <c r="G90" s="158"/>
      <c r="H90" s="158"/>
      <c r="I90" s="158"/>
      <c r="J90" s="158"/>
      <c r="K90" s="158"/>
      <c r="L90" s="158"/>
      <c r="M90" s="158"/>
      <c r="N90" s="157"/>
      <c r="O90" s="157"/>
      <c r="P90" s="157"/>
      <c r="Q90" s="157"/>
      <c r="R90" s="158"/>
      <c r="S90" s="158"/>
      <c r="T90" s="158"/>
      <c r="U90" s="158"/>
      <c r="V90" s="158"/>
      <c r="W90" s="158"/>
      <c r="X90" s="158"/>
      <c r="Y90" s="148"/>
      <c r="Z90" s="148"/>
      <c r="AA90" s="148"/>
      <c r="AB90" s="148"/>
      <c r="AC90" s="148"/>
      <c r="AD90" s="148"/>
      <c r="AE90" s="148"/>
      <c r="AF90" s="148"/>
      <c r="AG90" s="148" t="s">
        <v>239</v>
      </c>
      <c r="AH90" s="148">
        <v>0</v>
      </c>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outlineLevel="1" x14ac:dyDescent="0.25">
      <c r="A91" s="155"/>
      <c r="B91" s="156"/>
      <c r="C91" s="190" t="s">
        <v>670</v>
      </c>
      <c r="D91" s="187"/>
      <c r="E91" s="188">
        <v>65.937929999999994</v>
      </c>
      <c r="F91" s="158"/>
      <c r="G91" s="158"/>
      <c r="H91" s="158"/>
      <c r="I91" s="158"/>
      <c r="J91" s="158"/>
      <c r="K91" s="158"/>
      <c r="L91" s="158"/>
      <c r="M91" s="158"/>
      <c r="N91" s="157"/>
      <c r="O91" s="157"/>
      <c r="P91" s="157"/>
      <c r="Q91" s="157"/>
      <c r="R91" s="158"/>
      <c r="S91" s="158"/>
      <c r="T91" s="158"/>
      <c r="U91" s="158"/>
      <c r="V91" s="158"/>
      <c r="W91" s="158"/>
      <c r="X91" s="158"/>
      <c r="Y91" s="148"/>
      <c r="Z91" s="148"/>
      <c r="AA91" s="148"/>
      <c r="AB91" s="148"/>
      <c r="AC91" s="148"/>
      <c r="AD91" s="148"/>
      <c r="AE91" s="148"/>
      <c r="AF91" s="148"/>
      <c r="AG91" s="148" t="s">
        <v>239</v>
      </c>
      <c r="AH91" s="148">
        <v>0</v>
      </c>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x14ac:dyDescent="0.25">
      <c r="A92" s="160" t="s">
        <v>205</v>
      </c>
      <c r="B92" s="161" t="s">
        <v>165</v>
      </c>
      <c r="C92" s="181" t="s">
        <v>166</v>
      </c>
      <c r="D92" s="162"/>
      <c r="E92" s="163"/>
      <c r="F92" s="164"/>
      <c r="G92" s="164">
        <f>SUMIF(AG93:AG99,"&lt;&gt;NOR",G93:G99)</f>
        <v>0</v>
      </c>
      <c r="H92" s="164"/>
      <c r="I92" s="164">
        <f>SUM(I93:I99)</f>
        <v>0</v>
      </c>
      <c r="J92" s="164"/>
      <c r="K92" s="164">
        <f>SUM(K93:K99)</f>
        <v>0</v>
      </c>
      <c r="L92" s="164"/>
      <c r="M92" s="164">
        <f>SUM(M93:M99)</f>
        <v>0</v>
      </c>
      <c r="N92" s="163"/>
      <c r="O92" s="163">
        <f>SUM(O93:O99)</f>
        <v>0.38</v>
      </c>
      <c r="P92" s="163"/>
      <c r="Q92" s="163">
        <f>SUM(Q93:Q99)</f>
        <v>0</v>
      </c>
      <c r="R92" s="164"/>
      <c r="S92" s="164"/>
      <c r="T92" s="165"/>
      <c r="U92" s="159"/>
      <c r="V92" s="159">
        <f>SUM(V93:V99)</f>
        <v>48.54</v>
      </c>
      <c r="W92" s="159"/>
      <c r="X92" s="159"/>
      <c r="AG92" t="s">
        <v>206</v>
      </c>
    </row>
    <row r="93" spans="1:60" outlineLevel="1" x14ac:dyDescent="0.25">
      <c r="A93" s="167">
        <v>32</v>
      </c>
      <c r="B93" s="168" t="s">
        <v>671</v>
      </c>
      <c r="C93" s="183" t="s">
        <v>672</v>
      </c>
      <c r="D93" s="169" t="s">
        <v>233</v>
      </c>
      <c r="E93" s="170">
        <v>2</v>
      </c>
      <c r="F93" s="171"/>
      <c r="G93" s="172">
        <f>ROUND(E93*F93,2)</f>
        <v>0</v>
      </c>
      <c r="H93" s="171"/>
      <c r="I93" s="172">
        <f>ROUND(E93*H93,2)</f>
        <v>0</v>
      </c>
      <c r="J93" s="171"/>
      <c r="K93" s="172">
        <f>ROUND(E93*J93,2)</f>
        <v>0</v>
      </c>
      <c r="L93" s="172">
        <v>21</v>
      </c>
      <c r="M93" s="172">
        <f>G93*(1+L93/100)</f>
        <v>0</v>
      </c>
      <c r="N93" s="170">
        <v>1.1199999999999999E-3</v>
      </c>
      <c r="O93" s="170">
        <f>ROUND(E93*N93,2)</f>
        <v>0</v>
      </c>
      <c r="P93" s="170">
        <v>0</v>
      </c>
      <c r="Q93" s="170">
        <f>ROUND(E93*P93,2)</f>
        <v>0</v>
      </c>
      <c r="R93" s="172" t="s">
        <v>369</v>
      </c>
      <c r="S93" s="172" t="s">
        <v>210</v>
      </c>
      <c r="T93" s="173" t="s">
        <v>210</v>
      </c>
      <c r="U93" s="158">
        <v>5.52</v>
      </c>
      <c r="V93" s="158">
        <f>ROUND(E93*U93,2)</f>
        <v>11.04</v>
      </c>
      <c r="W93" s="158"/>
      <c r="X93" s="158" t="s">
        <v>235</v>
      </c>
      <c r="Y93" s="148"/>
      <c r="Z93" s="148"/>
      <c r="AA93" s="148"/>
      <c r="AB93" s="148"/>
      <c r="AC93" s="148"/>
      <c r="AD93" s="148"/>
      <c r="AE93" s="148"/>
      <c r="AF93" s="148"/>
      <c r="AG93" s="148" t="s">
        <v>236</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5">
      <c r="A94" s="155"/>
      <c r="B94" s="156"/>
      <c r="C94" s="255" t="s">
        <v>673</v>
      </c>
      <c r="D94" s="256"/>
      <c r="E94" s="256"/>
      <c r="F94" s="256"/>
      <c r="G94" s="256"/>
      <c r="H94" s="158"/>
      <c r="I94" s="158"/>
      <c r="J94" s="158"/>
      <c r="K94" s="158"/>
      <c r="L94" s="158"/>
      <c r="M94" s="158"/>
      <c r="N94" s="157"/>
      <c r="O94" s="157"/>
      <c r="P94" s="157"/>
      <c r="Q94" s="157"/>
      <c r="R94" s="158"/>
      <c r="S94" s="158"/>
      <c r="T94" s="158"/>
      <c r="U94" s="158"/>
      <c r="V94" s="158"/>
      <c r="W94" s="158"/>
      <c r="X94" s="158"/>
      <c r="Y94" s="148"/>
      <c r="Z94" s="148"/>
      <c r="AA94" s="148"/>
      <c r="AB94" s="148"/>
      <c r="AC94" s="148"/>
      <c r="AD94" s="148"/>
      <c r="AE94" s="148"/>
      <c r="AF94" s="148"/>
      <c r="AG94" s="148" t="s">
        <v>238</v>
      </c>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1" x14ac:dyDescent="0.25">
      <c r="A95" s="155"/>
      <c r="B95" s="156"/>
      <c r="C95" s="190" t="s">
        <v>674</v>
      </c>
      <c r="D95" s="187"/>
      <c r="E95" s="188">
        <v>2</v>
      </c>
      <c r="F95" s="158"/>
      <c r="G95" s="158"/>
      <c r="H95" s="158"/>
      <c r="I95" s="158"/>
      <c r="J95" s="158"/>
      <c r="K95" s="158"/>
      <c r="L95" s="158"/>
      <c r="M95" s="158"/>
      <c r="N95" s="157"/>
      <c r="O95" s="157"/>
      <c r="P95" s="157"/>
      <c r="Q95" s="157"/>
      <c r="R95" s="158"/>
      <c r="S95" s="158"/>
      <c r="T95" s="158"/>
      <c r="U95" s="158"/>
      <c r="V95" s="158"/>
      <c r="W95" s="158"/>
      <c r="X95" s="158"/>
      <c r="Y95" s="148"/>
      <c r="Z95" s="148"/>
      <c r="AA95" s="148"/>
      <c r="AB95" s="148"/>
      <c r="AC95" s="148"/>
      <c r="AD95" s="148"/>
      <c r="AE95" s="148"/>
      <c r="AF95" s="148"/>
      <c r="AG95" s="148" t="s">
        <v>239</v>
      </c>
      <c r="AH95" s="148">
        <v>0</v>
      </c>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ht="20.399999999999999" outlineLevel="1" x14ac:dyDescent="0.25">
      <c r="A96" s="167">
        <v>33</v>
      </c>
      <c r="B96" s="168" t="s">
        <v>675</v>
      </c>
      <c r="C96" s="183" t="s">
        <v>676</v>
      </c>
      <c r="D96" s="169" t="s">
        <v>281</v>
      </c>
      <c r="E96" s="170">
        <v>125</v>
      </c>
      <c r="F96" s="171"/>
      <c r="G96" s="172">
        <f>ROUND(E96*F96,2)</f>
        <v>0</v>
      </c>
      <c r="H96" s="171"/>
      <c r="I96" s="172">
        <f>ROUND(E96*H96,2)</f>
        <v>0</v>
      </c>
      <c r="J96" s="171"/>
      <c r="K96" s="172">
        <f>ROUND(E96*J96,2)</f>
        <v>0</v>
      </c>
      <c r="L96" s="172">
        <v>21</v>
      </c>
      <c r="M96" s="172">
        <f>G96*(1+L96/100)</f>
        <v>0</v>
      </c>
      <c r="N96" s="170">
        <v>1.48E-3</v>
      </c>
      <c r="O96" s="170">
        <f>ROUND(E96*N96,2)</f>
        <v>0.19</v>
      </c>
      <c r="P96" s="170">
        <v>0</v>
      </c>
      <c r="Q96" s="170">
        <f>ROUND(E96*P96,2)</f>
        <v>0</v>
      </c>
      <c r="R96" s="172" t="s">
        <v>369</v>
      </c>
      <c r="S96" s="172" t="s">
        <v>210</v>
      </c>
      <c r="T96" s="173" t="s">
        <v>210</v>
      </c>
      <c r="U96" s="158">
        <v>0.3</v>
      </c>
      <c r="V96" s="158">
        <f>ROUND(E96*U96,2)</f>
        <v>37.5</v>
      </c>
      <c r="W96" s="158"/>
      <c r="X96" s="158" t="s">
        <v>235</v>
      </c>
      <c r="Y96" s="148"/>
      <c r="Z96" s="148"/>
      <c r="AA96" s="148"/>
      <c r="AB96" s="148"/>
      <c r="AC96" s="148"/>
      <c r="AD96" s="148"/>
      <c r="AE96" s="148"/>
      <c r="AF96" s="148"/>
      <c r="AG96" s="148" t="s">
        <v>236</v>
      </c>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1" x14ac:dyDescent="0.25">
      <c r="A97" s="155"/>
      <c r="B97" s="156"/>
      <c r="C97" s="190" t="s">
        <v>677</v>
      </c>
      <c r="D97" s="187"/>
      <c r="E97" s="188">
        <v>125</v>
      </c>
      <c r="F97" s="158"/>
      <c r="G97" s="158"/>
      <c r="H97" s="158"/>
      <c r="I97" s="158"/>
      <c r="J97" s="158"/>
      <c r="K97" s="158"/>
      <c r="L97" s="158"/>
      <c r="M97" s="158"/>
      <c r="N97" s="157"/>
      <c r="O97" s="157"/>
      <c r="P97" s="157"/>
      <c r="Q97" s="157"/>
      <c r="R97" s="158"/>
      <c r="S97" s="158"/>
      <c r="T97" s="158"/>
      <c r="U97" s="158"/>
      <c r="V97" s="158"/>
      <c r="W97" s="158"/>
      <c r="X97" s="158"/>
      <c r="Y97" s="148"/>
      <c r="Z97" s="148"/>
      <c r="AA97" s="148"/>
      <c r="AB97" s="148"/>
      <c r="AC97" s="148"/>
      <c r="AD97" s="148"/>
      <c r="AE97" s="148"/>
      <c r="AF97" s="148"/>
      <c r="AG97" s="148" t="s">
        <v>239</v>
      </c>
      <c r="AH97" s="148">
        <v>0</v>
      </c>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67">
        <v>34</v>
      </c>
      <c r="B98" s="168" t="s">
        <v>678</v>
      </c>
      <c r="C98" s="183" t="s">
        <v>679</v>
      </c>
      <c r="D98" s="169" t="s">
        <v>680</v>
      </c>
      <c r="E98" s="170">
        <v>9</v>
      </c>
      <c r="F98" s="171"/>
      <c r="G98" s="172">
        <f>ROUND(E98*F98,2)</f>
        <v>0</v>
      </c>
      <c r="H98" s="171"/>
      <c r="I98" s="172">
        <f>ROUND(E98*H98,2)</f>
        <v>0</v>
      </c>
      <c r="J98" s="171"/>
      <c r="K98" s="172">
        <f>ROUND(E98*J98,2)</f>
        <v>0</v>
      </c>
      <c r="L98" s="172">
        <v>21</v>
      </c>
      <c r="M98" s="172">
        <f>G98*(1+L98/100)</f>
        <v>0</v>
      </c>
      <c r="N98" s="170">
        <v>2.1000000000000001E-2</v>
      </c>
      <c r="O98" s="170">
        <f>ROUND(E98*N98,2)</f>
        <v>0.19</v>
      </c>
      <c r="P98" s="170">
        <v>0</v>
      </c>
      <c r="Q98" s="170">
        <f>ROUND(E98*P98,2)</f>
        <v>0</v>
      </c>
      <c r="R98" s="172"/>
      <c r="S98" s="172" t="s">
        <v>382</v>
      </c>
      <c r="T98" s="173" t="s">
        <v>383</v>
      </c>
      <c r="U98" s="158">
        <v>0</v>
      </c>
      <c r="V98" s="158">
        <f>ROUND(E98*U98,2)</f>
        <v>0</v>
      </c>
      <c r="W98" s="158"/>
      <c r="X98" s="158" t="s">
        <v>339</v>
      </c>
      <c r="Y98" s="148"/>
      <c r="Z98" s="148"/>
      <c r="AA98" s="148"/>
      <c r="AB98" s="148"/>
      <c r="AC98" s="148"/>
      <c r="AD98" s="148"/>
      <c r="AE98" s="148"/>
      <c r="AF98" s="148"/>
      <c r="AG98" s="148" t="s">
        <v>340</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outlineLevel="1" x14ac:dyDescent="0.25">
      <c r="A99" s="155"/>
      <c r="B99" s="156"/>
      <c r="C99" s="190" t="s">
        <v>681</v>
      </c>
      <c r="D99" s="187"/>
      <c r="E99" s="188">
        <v>9</v>
      </c>
      <c r="F99" s="158"/>
      <c r="G99" s="158"/>
      <c r="H99" s="158"/>
      <c r="I99" s="158"/>
      <c r="J99" s="158"/>
      <c r="K99" s="158"/>
      <c r="L99" s="158"/>
      <c r="M99" s="158"/>
      <c r="N99" s="157"/>
      <c r="O99" s="157"/>
      <c r="P99" s="157"/>
      <c r="Q99" s="157"/>
      <c r="R99" s="158"/>
      <c r="S99" s="158"/>
      <c r="T99" s="158"/>
      <c r="U99" s="158"/>
      <c r="V99" s="158"/>
      <c r="W99" s="158"/>
      <c r="X99" s="158"/>
      <c r="Y99" s="148"/>
      <c r="Z99" s="148"/>
      <c r="AA99" s="148"/>
      <c r="AB99" s="148"/>
      <c r="AC99" s="148"/>
      <c r="AD99" s="148"/>
      <c r="AE99" s="148"/>
      <c r="AF99" s="148"/>
      <c r="AG99" s="148" t="s">
        <v>239</v>
      </c>
      <c r="AH99" s="148">
        <v>0</v>
      </c>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row>
    <row r="100" spans="1:60" x14ac:dyDescent="0.25">
      <c r="A100" s="3"/>
      <c r="B100" s="4"/>
      <c r="C100" s="184"/>
      <c r="D100" s="6"/>
      <c r="E100" s="3"/>
      <c r="F100" s="3"/>
      <c r="G100" s="3"/>
      <c r="H100" s="3"/>
      <c r="I100" s="3"/>
      <c r="J100" s="3"/>
      <c r="K100" s="3"/>
      <c r="L100" s="3"/>
      <c r="M100" s="3"/>
      <c r="N100" s="3"/>
      <c r="O100" s="3"/>
      <c r="P100" s="3"/>
      <c r="Q100" s="3"/>
      <c r="R100" s="3"/>
      <c r="S100" s="3"/>
      <c r="T100" s="3"/>
      <c r="U100" s="3"/>
      <c r="V100" s="3"/>
      <c r="W100" s="3"/>
      <c r="X100" s="3"/>
      <c r="AE100">
        <v>15</v>
      </c>
      <c r="AF100">
        <v>21</v>
      </c>
      <c r="AG100" t="s">
        <v>192</v>
      </c>
    </row>
    <row r="101" spans="1:60" x14ac:dyDescent="0.25">
      <c r="A101" s="151"/>
      <c r="B101" s="152" t="s">
        <v>29</v>
      </c>
      <c r="C101" s="185"/>
      <c r="D101" s="153"/>
      <c r="E101" s="154"/>
      <c r="F101" s="154"/>
      <c r="G101" s="166">
        <f>G8+G34+G50+G76+G86+G92</f>
        <v>0</v>
      </c>
      <c r="H101" s="3"/>
      <c r="I101" s="3"/>
      <c r="J101" s="3"/>
      <c r="K101" s="3"/>
      <c r="L101" s="3"/>
      <c r="M101" s="3"/>
      <c r="N101" s="3"/>
      <c r="O101" s="3"/>
      <c r="P101" s="3"/>
      <c r="Q101" s="3"/>
      <c r="R101" s="3"/>
      <c r="S101" s="3"/>
      <c r="T101" s="3"/>
      <c r="U101" s="3"/>
      <c r="V101" s="3"/>
      <c r="W101" s="3"/>
      <c r="X101" s="3"/>
      <c r="AE101">
        <f>SUMIF(L7:L99,AE100,G7:G99)</f>
        <v>0</v>
      </c>
      <c r="AF101">
        <f>SUMIF(L7:L99,AF100,G7:G99)</f>
        <v>0</v>
      </c>
      <c r="AG101" t="s">
        <v>230</v>
      </c>
    </row>
    <row r="102" spans="1:60" x14ac:dyDescent="0.25">
      <c r="C102" s="186"/>
      <c r="D102" s="10"/>
      <c r="AG102" t="s">
        <v>231</v>
      </c>
    </row>
    <row r="103" spans="1:60" x14ac:dyDescent="0.25">
      <c r="D103" s="10"/>
    </row>
    <row r="104" spans="1:60" x14ac:dyDescent="0.25">
      <c r="D104" s="10"/>
    </row>
    <row r="105" spans="1:60" x14ac:dyDescent="0.25">
      <c r="D105" s="10"/>
    </row>
    <row r="106" spans="1:60" x14ac:dyDescent="0.25">
      <c r="D106" s="10"/>
    </row>
    <row r="107" spans="1:60" x14ac:dyDescent="0.25">
      <c r="D107" s="10"/>
    </row>
    <row r="108" spans="1:60" x14ac:dyDescent="0.25">
      <c r="D108" s="10"/>
    </row>
    <row r="109" spans="1:60" x14ac:dyDescent="0.25">
      <c r="D109" s="10"/>
    </row>
    <row r="110" spans="1:60" x14ac:dyDescent="0.25">
      <c r="D110" s="10"/>
    </row>
    <row r="111" spans="1:60" x14ac:dyDescent="0.25">
      <c r="D111" s="10"/>
    </row>
    <row r="112" spans="1:60"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P3WyFU05bbyDoqXmlipoEgYgF1SfKWh51am63gF6d+0Uc34gy247K7PLTu8ArolsrbDZ7cI1AcIIKP8Cyn1WHw==" saltValue="HTrG0+lhbg4Np/kRYvjkrw==" spinCount="100000" sheet="1"/>
  <mergeCells count="17">
    <mergeCell ref="C48:G48"/>
    <mergeCell ref="A1:G1"/>
    <mergeCell ref="C2:G2"/>
    <mergeCell ref="C3:G3"/>
    <mergeCell ref="C4:G4"/>
    <mergeCell ref="C10:G10"/>
    <mergeCell ref="C13:G13"/>
    <mergeCell ref="C16:G16"/>
    <mergeCell ref="C20:G20"/>
    <mergeCell ref="C23:G23"/>
    <mergeCell ref="C26:G26"/>
    <mergeCell ref="C44:G44"/>
    <mergeCell ref="C52:G52"/>
    <mergeCell ref="C61:G61"/>
    <mergeCell ref="C78:G78"/>
    <mergeCell ref="C88:G88"/>
    <mergeCell ref="C94:G9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BFCC-6DC0-45F5-B9DD-289B1ABA12AA}">
  <sheetPr>
    <outlinePr summaryBelow="0"/>
  </sheetPr>
  <dimension ref="A1:BH5000"/>
  <sheetViews>
    <sheetView workbookViewId="0">
      <pane ySplit="7" topLeftCell="A50" activePane="bottomLeft" state="frozen"/>
      <selection pane="bottomLeft" sqref="A1:G1"/>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68</v>
      </c>
      <c r="C3" s="249" t="s">
        <v>69</v>
      </c>
      <c r="D3" s="250"/>
      <c r="E3" s="250"/>
      <c r="F3" s="250"/>
      <c r="G3" s="251"/>
      <c r="AC3" s="122" t="s">
        <v>180</v>
      </c>
      <c r="AG3" t="s">
        <v>182</v>
      </c>
    </row>
    <row r="4" spans="1:60" ht="24.9" customHeight="1" x14ac:dyDescent="0.25">
      <c r="A4" s="141" t="s">
        <v>9</v>
      </c>
      <c r="B4" s="142" t="s">
        <v>68</v>
      </c>
      <c r="C4" s="252" t="s">
        <v>69</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167</v>
      </c>
      <c r="C8" s="181" t="s">
        <v>168</v>
      </c>
      <c r="D8" s="162"/>
      <c r="E8" s="163"/>
      <c r="F8" s="164"/>
      <c r="G8" s="164">
        <f>SUMIF(AG9:AG27,"&lt;&gt;NOR",G9:G27)</f>
        <v>0</v>
      </c>
      <c r="H8" s="164"/>
      <c r="I8" s="164">
        <f>SUM(I9:I27)</f>
        <v>0</v>
      </c>
      <c r="J8" s="164"/>
      <c r="K8" s="164">
        <f>SUM(K9:K27)</f>
        <v>0</v>
      </c>
      <c r="L8" s="164"/>
      <c r="M8" s="164">
        <f>SUM(M9:M27)</f>
        <v>0</v>
      </c>
      <c r="N8" s="163"/>
      <c r="O8" s="163">
        <f>SUM(O9:O27)</f>
        <v>0.98999999999999988</v>
      </c>
      <c r="P8" s="163"/>
      <c r="Q8" s="163">
        <f>SUM(Q9:Q27)</f>
        <v>0</v>
      </c>
      <c r="R8" s="164"/>
      <c r="S8" s="164"/>
      <c r="T8" s="165"/>
      <c r="U8" s="159"/>
      <c r="V8" s="159">
        <f>SUM(V9:V27)</f>
        <v>58.73</v>
      </c>
      <c r="W8" s="159"/>
      <c r="X8" s="159"/>
      <c r="AG8" t="s">
        <v>206</v>
      </c>
    </row>
    <row r="9" spans="1:60" outlineLevel="1" x14ac:dyDescent="0.25">
      <c r="A9" s="174">
        <v>1</v>
      </c>
      <c r="B9" s="175" t="s">
        <v>682</v>
      </c>
      <c r="C9" s="182" t="s">
        <v>683</v>
      </c>
      <c r="D9" s="176" t="s">
        <v>684</v>
      </c>
      <c r="E9" s="177">
        <v>12</v>
      </c>
      <c r="F9" s="178"/>
      <c r="G9" s="179">
        <f>ROUND(E9*F9,2)</f>
        <v>0</v>
      </c>
      <c r="H9" s="178"/>
      <c r="I9" s="179">
        <f>ROUND(E9*H9,2)</f>
        <v>0</v>
      </c>
      <c r="J9" s="178"/>
      <c r="K9" s="179">
        <f>ROUND(E9*J9,2)</f>
        <v>0</v>
      </c>
      <c r="L9" s="179">
        <v>21</v>
      </c>
      <c r="M9" s="179">
        <f>G9*(1+L9/100)</f>
        <v>0</v>
      </c>
      <c r="N9" s="177">
        <v>1E-3</v>
      </c>
      <c r="O9" s="177">
        <f>ROUND(E9*N9,2)</f>
        <v>0.01</v>
      </c>
      <c r="P9" s="177">
        <v>0</v>
      </c>
      <c r="Q9" s="177">
        <f>ROUND(E9*P9,2)</f>
        <v>0</v>
      </c>
      <c r="R9" s="179"/>
      <c r="S9" s="179" t="s">
        <v>382</v>
      </c>
      <c r="T9" s="180" t="s">
        <v>383</v>
      </c>
      <c r="U9" s="158">
        <v>0</v>
      </c>
      <c r="V9" s="158">
        <f>ROUND(E9*U9,2)</f>
        <v>0</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outlineLevel="1" x14ac:dyDescent="0.25">
      <c r="A10" s="167">
        <v>2</v>
      </c>
      <c r="B10" s="168" t="s">
        <v>685</v>
      </c>
      <c r="C10" s="183" t="s">
        <v>686</v>
      </c>
      <c r="D10" s="169" t="s">
        <v>233</v>
      </c>
      <c r="E10" s="170">
        <v>6</v>
      </c>
      <c r="F10" s="171"/>
      <c r="G10" s="172">
        <f>ROUND(E10*F10,2)</f>
        <v>0</v>
      </c>
      <c r="H10" s="171"/>
      <c r="I10" s="172">
        <f>ROUND(E10*H10,2)</f>
        <v>0</v>
      </c>
      <c r="J10" s="171"/>
      <c r="K10" s="172">
        <f>ROUND(E10*J10,2)</f>
        <v>0</v>
      </c>
      <c r="L10" s="172">
        <v>21</v>
      </c>
      <c r="M10" s="172">
        <f>G10*(1+L10/100)</f>
        <v>0</v>
      </c>
      <c r="N10" s="170">
        <v>0</v>
      </c>
      <c r="O10" s="170">
        <f>ROUND(E10*N10,2)</f>
        <v>0</v>
      </c>
      <c r="P10" s="170">
        <v>0</v>
      </c>
      <c r="Q10" s="170">
        <f>ROUND(E10*P10,2)</f>
        <v>0</v>
      </c>
      <c r="R10" s="172" t="s">
        <v>167</v>
      </c>
      <c r="S10" s="172" t="s">
        <v>210</v>
      </c>
      <c r="T10" s="173" t="s">
        <v>210</v>
      </c>
      <c r="U10" s="158">
        <v>3.5880000000000001</v>
      </c>
      <c r="V10" s="158">
        <f>ROUND(E10*U10,2)</f>
        <v>21.53</v>
      </c>
      <c r="W10" s="158"/>
      <c r="X10" s="158" t="s">
        <v>235</v>
      </c>
      <c r="Y10" s="148"/>
      <c r="Z10" s="148"/>
      <c r="AA10" s="148"/>
      <c r="AB10" s="148"/>
      <c r="AC10" s="148"/>
      <c r="AD10" s="148"/>
      <c r="AE10" s="148"/>
      <c r="AF10" s="148"/>
      <c r="AG10" s="148" t="s">
        <v>236</v>
      </c>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0" outlineLevel="1" x14ac:dyDescent="0.25">
      <c r="A11" s="155"/>
      <c r="B11" s="156"/>
      <c r="C11" s="190" t="s">
        <v>687</v>
      </c>
      <c r="D11" s="187"/>
      <c r="E11" s="188">
        <v>6</v>
      </c>
      <c r="F11" s="158"/>
      <c r="G11" s="158"/>
      <c r="H11" s="158"/>
      <c r="I11" s="158"/>
      <c r="J11" s="158"/>
      <c r="K11" s="158"/>
      <c r="L11" s="158"/>
      <c r="M11" s="158"/>
      <c r="N11" s="157"/>
      <c r="O11" s="157"/>
      <c r="P11" s="157"/>
      <c r="Q11" s="157"/>
      <c r="R11" s="158"/>
      <c r="S11" s="158"/>
      <c r="T11" s="158"/>
      <c r="U11" s="158"/>
      <c r="V11" s="158"/>
      <c r="W11" s="158"/>
      <c r="X11" s="158"/>
      <c r="Y11" s="148"/>
      <c r="Z11" s="148"/>
      <c r="AA11" s="148"/>
      <c r="AB11" s="148"/>
      <c r="AC11" s="148"/>
      <c r="AD11" s="148"/>
      <c r="AE11" s="148"/>
      <c r="AF11" s="148"/>
      <c r="AG11" s="148" t="s">
        <v>239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67">
        <v>3</v>
      </c>
      <c r="B12" s="168" t="s">
        <v>688</v>
      </c>
      <c r="C12" s="183" t="s">
        <v>689</v>
      </c>
      <c r="D12" s="169" t="s">
        <v>684</v>
      </c>
      <c r="E12" s="170">
        <v>6</v>
      </c>
      <c r="F12" s="171"/>
      <c r="G12" s="172">
        <f>ROUND(E12*F12,2)</f>
        <v>0</v>
      </c>
      <c r="H12" s="171"/>
      <c r="I12" s="172">
        <f>ROUND(E12*H12,2)</f>
        <v>0</v>
      </c>
      <c r="J12" s="171"/>
      <c r="K12" s="172">
        <f>ROUND(E12*J12,2)</f>
        <v>0</v>
      </c>
      <c r="L12" s="172">
        <v>21</v>
      </c>
      <c r="M12" s="172">
        <f>G12*(1+L12/100)</f>
        <v>0</v>
      </c>
      <c r="N12" s="170">
        <v>5.0000000000000001E-3</v>
      </c>
      <c r="O12" s="170">
        <f>ROUND(E12*N12,2)</f>
        <v>0.03</v>
      </c>
      <c r="P12" s="170">
        <v>0</v>
      </c>
      <c r="Q12" s="170">
        <f>ROUND(E12*P12,2)</f>
        <v>0</v>
      </c>
      <c r="R12" s="172"/>
      <c r="S12" s="172" t="s">
        <v>382</v>
      </c>
      <c r="T12" s="173" t="s">
        <v>383</v>
      </c>
      <c r="U12" s="158">
        <v>0</v>
      </c>
      <c r="V12" s="158">
        <f>ROUND(E12*U12,2)</f>
        <v>0</v>
      </c>
      <c r="W12" s="158"/>
      <c r="X12" s="158" t="s">
        <v>235</v>
      </c>
      <c r="Y12" s="148"/>
      <c r="Z12" s="148"/>
      <c r="AA12" s="148"/>
      <c r="AB12" s="148"/>
      <c r="AC12" s="148"/>
      <c r="AD12" s="148"/>
      <c r="AE12" s="148"/>
      <c r="AF12" s="148"/>
      <c r="AG12" s="148" t="s">
        <v>236</v>
      </c>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55"/>
      <c r="B13" s="156"/>
      <c r="C13" s="190" t="s">
        <v>690</v>
      </c>
      <c r="D13" s="187"/>
      <c r="E13" s="188">
        <v>6</v>
      </c>
      <c r="F13" s="158"/>
      <c r="G13" s="158"/>
      <c r="H13" s="158"/>
      <c r="I13" s="158"/>
      <c r="J13" s="158"/>
      <c r="K13" s="158"/>
      <c r="L13" s="158"/>
      <c r="M13" s="158"/>
      <c r="N13" s="157"/>
      <c r="O13" s="157"/>
      <c r="P13" s="157"/>
      <c r="Q13" s="157"/>
      <c r="R13" s="158"/>
      <c r="S13" s="158"/>
      <c r="T13" s="158"/>
      <c r="U13" s="158"/>
      <c r="V13" s="158"/>
      <c r="W13" s="158"/>
      <c r="X13" s="158"/>
      <c r="Y13" s="148"/>
      <c r="Z13" s="148"/>
      <c r="AA13" s="148"/>
      <c r="AB13" s="148"/>
      <c r="AC13" s="148"/>
      <c r="AD13" s="148"/>
      <c r="AE13" s="148"/>
      <c r="AF13" s="148"/>
      <c r="AG13" s="148" t="s">
        <v>239</v>
      </c>
      <c r="AH13" s="148">
        <v>0</v>
      </c>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outlineLevel="1" x14ac:dyDescent="0.25">
      <c r="A14" s="167">
        <v>4</v>
      </c>
      <c r="B14" s="168" t="s">
        <v>691</v>
      </c>
      <c r="C14" s="183" t="s">
        <v>692</v>
      </c>
      <c r="D14" s="169" t="s">
        <v>233</v>
      </c>
      <c r="E14" s="170">
        <v>10</v>
      </c>
      <c r="F14" s="171"/>
      <c r="G14" s="172">
        <f>ROUND(E14*F14,2)</f>
        <v>0</v>
      </c>
      <c r="H14" s="171"/>
      <c r="I14" s="172">
        <f>ROUND(E14*H14,2)</f>
        <v>0</v>
      </c>
      <c r="J14" s="171"/>
      <c r="K14" s="172">
        <f>ROUND(E14*J14,2)</f>
        <v>0</v>
      </c>
      <c r="L14" s="172">
        <v>21</v>
      </c>
      <c r="M14" s="172">
        <f>G14*(1+L14/100)</f>
        <v>0</v>
      </c>
      <c r="N14" s="170">
        <v>0</v>
      </c>
      <c r="O14" s="170">
        <f>ROUND(E14*N14,2)</f>
        <v>0</v>
      </c>
      <c r="P14" s="170">
        <v>0</v>
      </c>
      <c r="Q14" s="170">
        <f>ROUND(E14*P14,2)</f>
        <v>0</v>
      </c>
      <c r="R14" s="172" t="s">
        <v>167</v>
      </c>
      <c r="S14" s="172" t="s">
        <v>210</v>
      </c>
      <c r="T14" s="173" t="s">
        <v>210</v>
      </c>
      <c r="U14" s="158">
        <v>1.17</v>
      </c>
      <c r="V14" s="158">
        <f>ROUND(E14*U14,2)</f>
        <v>11.7</v>
      </c>
      <c r="W14" s="158"/>
      <c r="X14" s="158" t="s">
        <v>235</v>
      </c>
      <c r="Y14" s="148"/>
      <c r="Z14" s="148"/>
      <c r="AA14" s="148"/>
      <c r="AB14" s="148"/>
      <c r="AC14" s="148"/>
      <c r="AD14" s="148"/>
      <c r="AE14" s="148"/>
      <c r="AF14" s="148"/>
      <c r="AG14" s="148" t="s">
        <v>236</v>
      </c>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row>
    <row r="15" spans="1:60" outlineLevel="1" x14ac:dyDescent="0.25">
      <c r="A15" s="155"/>
      <c r="B15" s="156"/>
      <c r="C15" s="190" t="s">
        <v>693</v>
      </c>
      <c r="D15" s="187"/>
      <c r="E15" s="188">
        <v>10</v>
      </c>
      <c r="F15" s="158"/>
      <c r="G15" s="158"/>
      <c r="H15" s="158"/>
      <c r="I15" s="158"/>
      <c r="J15" s="158"/>
      <c r="K15" s="158"/>
      <c r="L15" s="158"/>
      <c r="M15" s="158"/>
      <c r="N15" s="157"/>
      <c r="O15" s="157"/>
      <c r="P15" s="157"/>
      <c r="Q15" s="157"/>
      <c r="R15" s="158"/>
      <c r="S15" s="158"/>
      <c r="T15" s="158"/>
      <c r="U15" s="158"/>
      <c r="V15" s="158"/>
      <c r="W15" s="158"/>
      <c r="X15" s="158"/>
      <c r="Y15" s="148"/>
      <c r="Z15" s="148"/>
      <c r="AA15" s="148"/>
      <c r="AB15" s="148"/>
      <c r="AC15" s="148"/>
      <c r="AD15" s="148"/>
      <c r="AE15" s="148"/>
      <c r="AF15" s="148"/>
      <c r="AG15" s="148" t="s">
        <v>239</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ht="20.399999999999999" outlineLevel="1" x14ac:dyDescent="0.25">
      <c r="A16" s="167">
        <v>5</v>
      </c>
      <c r="B16" s="168" t="s">
        <v>694</v>
      </c>
      <c r="C16" s="183" t="s">
        <v>695</v>
      </c>
      <c r="D16" s="169" t="s">
        <v>281</v>
      </c>
      <c r="E16" s="170">
        <v>95</v>
      </c>
      <c r="F16" s="171"/>
      <c r="G16" s="172">
        <f>ROUND(E16*F16,2)</f>
        <v>0</v>
      </c>
      <c r="H16" s="171"/>
      <c r="I16" s="172">
        <f>ROUND(E16*H16,2)</f>
        <v>0</v>
      </c>
      <c r="J16" s="171"/>
      <c r="K16" s="172">
        <f>ROUND(E16*J16,2)</f>
        <v>0</v>
      </c>
      <c r="L16" s="172">
        <v>21</v>
      </c>
      <c r="M16" s="172">
        <f>G16*(1+L16/100)</f>
        <v>0</v>
      </c>
      <c r="N16" s="170">
        <v>1.0499999999999999E-3</v>
      </c>
      <c r="O16" s="170">
        <f>ROUND(E16*N16,2)</f>
        <v>0.1</v>
      </c>
      <c r="P16" s="170">
        <v>0</v>
      </c>
      <c r="Q16" s="170">
        <f>ROUND(E16*P16,2)</f>
        <v>0</v>
      </c>
      <c r="R16" s="172" t="s">
        <v>167</v>
      </c>
      <c r="S16" s="172" t="s">
        <v>210</v>
      </c>
      <c r="T16" s="173" t="s">
        <v>210</v>
      </c>
      <c r="U16" s="158">
        <v>0.17917</v>
      </c>
      <c r="V16" s="158">
        <f>ROUND(E16*U16,2)</f>
        <v>17.02</v>
      </c>
      <c r="W16" s="158"/>
      <c r="X16" s="158" t="s">
        <v>235</v>
      </c>
      <c r="Y16" s="148"/>
      <c r="Z16" s="148"/>
      <c r="AA16" s="148"/>
      <c r="AB16" s="148"/>
      <c r="AC16" s="148"/>
      <c r="AD16" s="148"/>
      <c r="AE16" s="148"/>
      <c r="AF16" s="148"/>
      <c r="AG16" s="148" t="s">
        <v>236</v>
      </c>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outlineLevel="1" x14ac:dyDescent="0.25">
      <c r="A17" s="155"/>
      <c r="B17" s="156"/>
      <c r="C17" s="190" t="s">
        <v>696</v>
      </c>
      <c r="D17" s="187"/>
      <c r="E17" s="188">
        <v>95</v>
      </c>
      <c r="F17" s="158"/>
      <c r="G17" s="158"/>
      <c r="H17" s="158"/>
      <c r="I17" s="158"/>
      <c r="J17" s="158"/>
      <c r="K17" s="158"/>
      <c r="L17" s="158"/>
      <c r="M17" s="158"/>
      <c r="N17" s="157"/>
      <c r="O17" s="157"/>
      <c r="P17" s="157"/>
      <c r="Q17" s="157"/>
      <c r="R17" s="158"/>
      <c r="S17" s="158"/>
      <c r="T17" s="158"/>
      <c r="U17" s="158"/>
      <c r="V17" s="158"/>
      <c r="W17" s="158"/>
      <c r="X17" s="158"/>
      <c r="Y17" s="148"/>
      <c r="Z17" s="148"/>
      <c r="AA17" s="148"/>
      <c r="AB17" s="148"/>
      <c r="AC17" s="148"/>
      <c r="AD17" s="148"/>
      <c r="AE17" s="148"/>
      <c r="AF17" s="148"/>
      <c r="AG17" s="148" t="s">
        <v>239</v>
      </c>
      <c r="AH17" s="148">
        <v>0</v>
      </c>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row>
    <row r="18" spans="1:60" outlineLevel="1" x14ac:dyDescent="0.25">
      <c r="A18" s="167">
        <v>6</v>
      </c>
      <c r="B18" s="168" t="s">
        <v>697</v>
      </c>
      <c r="C18" s="183" t="s">
        <v>698</v>
      </c>
      <c r="D18" s="169" t="s">
        <v>233</v>
      </c>
      <c r="E18" s="170">
        <v>4</v>
      </c>
      <c r="F18" s="171"/>
      <c r="G18" s="172">
        <f>ROUND(E18*F18,2)</f>
        <v>0</v>
      </c>
      <c r="H18" s="171"/>
      <c r="I18" s="172">
        <f>ROUND(E18*H18,2)</f>
        <v>0</v>
      </c>
      <c r="J18" s="171"/>
      <c r="K18" s="172">
        <f>ROUND(E18*J18,2)</f>
        <v>0</v>
      </c>
      <c r="L18" s="172">
        <v>21</v>
      </c>
      <c r="M18" s="172">
        <f>G18*(1+L18/100)</f>
        <v>0</v>
      </c>
      <c r="N18" s="170">
        <v>1.1E-4</v>
      </c>
      <c r="O18" s="170">
        <f>ROUND(E18*N18,2)</f>
        <v>0</v>
      </c>
      <c r="P18" s="170">
        <v>0</v>
      </c>
      <c r="Q18" s="170">
        <f>ROUND(E18*P18,2)</f>
        <v>0</v>
      </c>
      <c r="R18" s="172" t="s">
        <v>167</v>
      </c>
      <c r="S18" s="172" t="s">
        <v>210</v>
      </c>
      <c r="T18" s="173" t="s">
        <v>210</v>
      </c>
      <c r="U18" s="158">
        <v>0.24399999999999999</v>
      </c>
      <c r="V18" s="158">
        <f>ROUND(E18*U18,2)</f>
        <v>0.98</v>
      </c>
      <c r="W18" s="158"/>
      <c r="X18" s="158" t="s">
        <v>235</v>
      </c>
      <c r="Y18" s="148"/>
      <c r="Z18" s="148"/>
      <c r="AA18" s="148"/>
      <c r="AB18" s="148"/>
      <c r="AC18" s="148"/>
      <c r="AD18" s="148"/>
      <c r="AE18" s="148"/>
      <c r="AF18" s="148"/>
      <c r="AG18" s="148" t="s">
        <v>236</v>
      </c>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55"/>
      <c r="B19" s="156"/>
      <c r="C19" s="190" t="s">
        <v>699</v>
      </c>
      <c r="D19" s="187"/>
      <c r="E19" s="188">
        <v>4</v>
      </c>
      <c r="F19" s="158"/>
      <c r="G19" s="158"/>
      <c r="H19" s="158"/>
      <c r="I19" s="158"/>
      <c r="J19" s="158"/>
      <c r="K19" s="158"/>
      <c r="L19" s="158"/>
      <c r="M19" s="158"/>
      <c r="N19" s="157"/>
      <c r="O19" s="157"/>
      <c r="P19" s="157"/>
      <c r="Q19" s="157"/>
      <c r="R19" s="158"/>
      <c r="S19" s="158"/>
      <c r="T19" s="158"/>
      <c r="U19" s="158"/>
      <c r="V19" s="158"/>
      <c r="W19" s="158"/>
      <c r="X19" s="158"/>
      <c r="Y19" s="148"/>
      <c r="Z19" s="148"/>
      <c r="AA19" s="148"/>
      <c r="AB19" s="148"/>
      <c r="AC19" s="148"/>
      <c r="AD19" s="148"/>
      <c r="AE19" s="148"/>
      <c r="AF19" s="148"/>
      <c r="AG19" s="148" t="s">
        <v>239</v>
      </c>
      <c r="AH19" s="148">
        <v>0</v>
      </c>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outlineLevel="1" x14ac:dyDescent="0.25">
      <c r="A20" s="167">
        <v>7</v>
      </c>
      <c r="B20" s="168" t="s">
        <v>700</v>
      </c>
      <c r="C20" s="183" t="s">
        <v>701</v>
      </c>
      <c r="D20" s="169" t="s">
        <v>233</v>
      </c>
      <c r="E20" s="170">
        <v>6</v>
      </c>
      <c r="F20" s="171"/>
      <c r="G20" s="172">
        <f>ROUND(E20*F20,2)</f>
        <v>0</v>
      </c>
      <c r="H20" s="171"/>
      <c r="I20" s="172">
        <f>ROUND(E20*H20,2)</f>
        <v>0</v>
      </c>
      <c r="J20" s="171"/>
      <c r="K20" s="172">
        <f>ROUND(E20*J20,2)</f>
        <v>0</v>
      </c>
      <c r="L20" s="172">
        <v>21</v>
      </c>
      <c r="M20" s="172">
        <f>G20*(1+L20/100)</f>
        <v>0</v>
      </c>
      <c r="N20" s="170">
        <v>1.2999999999999999E-4</v>
      </c>
      <c r="O20" s="170">
        <f>ROUND(E20*N20,2)</f>
        <v>0</v>
      </c>
      <c r="P20" s="170">
        <v>0</v>
      </c>
      <c r="Q20" s="170">
        <f>ROUND(E20*P20,2)</f>
        <v>0</v>
      </c>
      <c r="R20" s="172" t="s">
        <v>167</v>
      </c>
      <c r="S20" s="172" t="s">
        <v>210</v>
      </c>
      <c r="T20" s="173" t="s">
        <v>210</v>
      </c>
      <c r="U20" s="158">
        <v>0.35216999999999998</v>
      </c>
      <c r="V20" s="158">
        <f>ROUND(E20*U20,2)</f>
        <v>2.11</v>
      </c>
      <c r="W20" s="158"/>
      <c r="X20" s="158" t="s">
        <v>235</v>
      </c>
      <c r="Y20" s="148"/>
      <c r="Z20" s="148"/>
      <c r="AA20" s="148"/>
      <c r="AB20" s="148"/>
      <c r="AC20" s="148"/>
      <c r="AD20" s="148"/>
      <c r="AE20" s="148"/>
      <c r="AF20" s="148"/>
      <c r="AG20" s="148" t="s">
        <v>236</v>
      </c>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row>
    <row r="21" spans="1:60" outlineLevel="1" x14ac:dyDescent="0.25">
      <c r="A21" s="155"/>
      <c r="B21" s="156"/>
      <c r="C21" s="190" t="s">
        <v>687</v>
      </c>
      <c r="D21" s="187"/>
      <c r="E21" s="188">
        <v>6</v>
      </c>
      <c r="F21" s="158"/>
      <c r="G21" s="158"/>
      <c r="H21" s="158"/>
      <c r="I21" s="158"/>
      <c r="J21" s="158"/>
      <c r="K21" s="158"/>
      <c r="L21" s="158"/>
      <c r="M21" s="158"/>
      <c r="N21" s="157"/>
      <c r="O21" s="157"/>
      <c r="P21" s="157"/>
      <c r="Q21" s="157"/>
      <c r="R21" s="158"/>
      <c r="S21" s="158"/>
      <c r="T21" s="158"/>
      <c r="U21" s="158"/>
      <c r="V21" s="158"/>
      <c r="W21" s="158"/>
      <c r="X21" s="158"/>
      <c r="Y21" s="148"/>
      <c r="Z21" s="148"/>
      <c r="AA21" s="148"/>
      <c r="AB21" s="148"/>
      <c r="AC21" s="148"/>
      <c r="AD21" s="148"/>
      <c r="AE21" s="148"/>
      <c r="AF21" s="148"/>
      <c r="AG21" s="148" t="s">
        <v>239</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outlineLevel="1" x14ac:dyDescent="0.25">
      <c r="A22" s="167">
        <v>8</v>
      </c>
      <c r="B22" s="168" t="s">
        <v>702</v>
      </c>
      <c r="C22" s="183" t="s">
        <v>703</v>
      </c>
      <c r="D22" s="169" t="s">
        <v>281</v>
      </c>
      <c r="E22" s="170">
        <v>86</v>
      </c>
      <c r="F22" s="171"/>
      <c r="G22" s="172">
        <f>ROUND(E22*F22,2)</f>
        <v>0</v>
      </c>
      <c r="H22" s="171"/>
      <c r="I22" s="172">
        <f>ROUND(E22*H22,2)</f>
        <v>0</v>
      </c>
      <c r="J22" s="171"/>
      <c r="K22" s="172">
        <f>ROUND(E22*J22,2)</f>
        <v>0</v>
      </c>
      <c r="L22" s="172">
        <v>21</v>
      </c>
      <c r="M22" s="172">
        <f>G22*(1+L22/100)</f>
        <v>0</v>
      </c>
      <c r="N22" s="170">
        <v>6.4000000000000005E-4</v>
      </c>
      <c r="O22" s="170">
        <f>ROUND(E22*N22,2)</f>
        <v>0.06</v>
      </c>
      <c r="P22" s="170">
        <v>0</v>
      </c>
      <c r="Q22" s="170">
        <f>ROUND(E22*P22,2)</f>
        <v>0</v>
      </c>
      <c r="R22" s="172" t="s">
        <v>167</v>
      </c>
      <c r="S22" s="172" t="s">
        <v>210</v>
      </c>
      <c r="T22" s="173" t="s">
        <v>210</v>
      </c>
      <c r="U22" s="158">
        <v>6.2700000000000006E-2</v>
      </c>
      <c r="V22" s="158">
        <f>ROUND(E22*U22,2)</f>
        <v>5.39</v>
      </c>
      <c r="W22" s="158"/>
      <c r="X22" s="158" t="s">
        <v>235</v>
      </c>
      <c r="Y22" s="148"/>
      <c r="Z22" s="148"/>
      <c r="AA22" s="148"/>
      <c r="AB22" s="148"/>
      <c r="AC22" s="148"/>
      <c r="AD22" s="148"/>
      <c r="AE22" s="148"/>
      <c r="AF22" s="148"/>
      <c r="AG22" s="148" t="s">
        <v>236</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outlineLevel="1" x14ac:dyDescent="0.25">
      <c r="A23" s="155"/>
      <c r="B23" s="156"/>
      <c r="C23" s="190" t="s">
        <v>704</v>
      </c>
      <c r="D23" s="187"/>
      <c r="E23" s="188">
        <v>86</v>
      </c>
      <c r="F23" s="158"/>
      <c r="G23" s="158"/>
      <c r="H23" s="158"/>
      <c r="I23" s="158"/>
      <c r="J23" s="158"/>
      <c r="K23" s="158"/>
      <c r="L23" s="158"/>
      <c r="M23" s="158"/>
      <c r="N23" s="157"/>
      <c r="O23" s="157"/>
      <c r="P23" s="157"/>
      <c r="Q23" s="157"/>
      <c r="R23" s="158"/>
      <c r="S23" s="158"/>
      <c r="T23" s="158"/>
      <c r="U23" s="158"/>
      <c r="V23" s="158"/>
      <c r="W23" s="158"/>
      <c r="X23" s="158"/>
      <c r="Y23" s="148"/>
      <c r="Z23" s="148"/>
      <c r="AA23" s="148"/>
      <c r="AB23" s="148"/>
      <c r="AC23" s="148"/>
      <c r="AD23" s="148"/>
      <c r="AE23" s="148"/>
      <c r="AF23" s="148"/>
      <c r="AG23" s="148" t="s">
        <v>239</v>
      </c>
      <c r="AH23" s="148">
        <v>0</v>
      </c>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row>
    <row r="24" spans="1:60" outlineLevel="1" x14ac:dyDescent="0.25">
      <c r="A24" s="167">
        <v>9</v>
      </c>
      <c r="B24" s="168" t="s">
        <v>705</v>
      </c>
      <c r="C24" s="183" t="s">
        <v>706</v>
      </c>
      <c r="D24" s="169" t="s">
        <v>233</v>
      </c>
      <c r="E24" s="170">
        <v>6</v>
      </c>
      <c r="F24" s="171"/>
      <c r="G24" s="172">
        <f>ROUND(E24*F24,2)</f>
        <v>0</v>
      </c>
      <c r="H24" s="171"/>
      <c r="I24" s="172">
        <f>ROUND(E24*H24,2)</f>
        <v>0</v>
      </c>
      <c r="J24" s="171"/>
      <c r="K24" s="172">
        <f>ROUND(E24*J24,2)</f>
        <v>0</v>
      </c>
      <c r="L24" s="172">
        <v>21</v>
      </c>
      <c r="M24" s="172">
        <f>G24*(1+L24/100)</f>
        <v>0</v>
      </c>
      <c r="N24" s="170">
        <v>0.115</v>
      </c>
      <c r="O24" s="170">
        <f>ROUND(E24*N24,2)</f>
        <v>0.69</v>
      </c>
      <c r="P24" s="170">
        <v>0</v>
      </c>
      <c r="Q24" s="170">
        <f>ROUND(E24*P24,2)</f>
        <v>0</v>
      </c>
      <c r="R24" s="172"/>
      <c r="S24" s="172" t="s">
        <v>382</v>
      </c>
      <c r="T24" s="173" t="s">
        <v>383</v>
      </c>
      <c r="U24" s="158">
        <v>0</v>
      </c>
      <c r="V24" s="158">
        <f>ROUND(E24*U24,2)</f>
        <v>0</v>
      </c>
      <c r="W24" s="158"/>
      <c r="X24" s="158" t="s">
        <v>339</v>
      </c>
      <c r="Y24" s="148"/>
      <c r="Z24" s="148"/>
      <c r="AA24" s="148"/>
      <c r="AB24" s="148"/>
      <c r="AC24" s="148"/>
      <c r="AD24" s="148"/>
      <c r="AE24" s="148"/>
      <c r="AF24" s="148"/>
      <c r="AG24" s="148" t="s">
        <v>340</v>
      </c>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outlineLevel="1" x14ac:dyDescent="0.25">
      <c r="A25" s="155"/>
      <c r="B25" s="156"/>
      <c r="C25" s="190" t="s">
        <v>687</v>
      </c>
      <c r="D25" s="187"/>
      <c r="E25" s="188">
        <v>6</v>
      </c>
      <c r="F25" s="158"/>
      <c r="G25" s="158"/>
      <c r="H25" s="158"/>
      <c r="I25" s="158"/>
      <c r="J25" s="158"/>
      <c r="K25" s="158"/>
      <c r="L25" s="158"/>
      <c r="M25" s="158"/>
      <c r="N25" s="157"/>
      <c r="O25" s="157"/>
      <c r="P25" s="157"/>
      <c r="Q25" s="157"/>
      <c r="R25" s="158"/>
      <c r="S25" s="158"/>
      <c r="T25" s="158"/>
      <c r="U25" s="158"/>
      <c r="V25" s="158"/>
      <c r="W25" s="158"/>
      <c r="X25" s="158"/>
      <c r="Y25" s="148"/>
      <c r="Z25" s="148"/>
      <c r="AA25" s="148"/>
      <c r="AB25" s="148"/>
      <c r="AC25" s="148"/>
      <c r="AD25" s="148"/>
      <c r="AE25" s="148"/>
      <c r="AF25" s="148"/>
      <c r="AG25" s="148" t="s">
        <v>239</v>
      </c>
      <c r="AH25" s="148">
        <v>0</v>
      </c>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40.799999999999997" outlineLevel="1" x14ac:dyDescent="0.25">
      <c r="A26" s="167">
        <v>10</v>
      </c>
      <c r="B26" s="168" t="s">
        <v>707</v>
      </c>
      <c r="C26" s="183" t="s">
        <v>708</v>
      </c>
      <c r="D26" s="169" t="s">
        <v>233</v>
      </c>
      <c r="E26" s="170">
        <v>10</v>
      </c>
      <c r="F26" s="171"/>
      <c r="G26" s="172">
        <f>ROUND(E26*F26,2)</f>
        <v>0</v>
      </c>
      <c r="H26" s="171"/>
      <c r="I26" s="172">
        <f>ROUND(E26*H26,2)</f>
        <v>0</v>
      </c>
      <c r="J26" s="171"/>
      <c r="K26" s="172">
        <f>ROUND(E26*J26,2)</f>
        <v>0</v>
      </c>
      <c r="L26" s="172">
        <v>21</v>
      </c>
      <c r="M26" s="172">
        <f>G26*(1+L26/100)</f>
        <v>0</v>
      </c>
      <c r="N26" s="170">
        <v>9.8200000000000006E-3</v>
      </c>
      <c r="O26" s="170">
        <f>ROUND(E26*N26,2)</f>
        <v>0.1</v>
      </c>
      <c r="P26" s="170">
        <v>0</v>
      </c>
      <c r="Q26" s="170">
        <f>ROUND(E26*P26,2)</f>
        <v>0</v>
      </c>
      <c r="R26" s="172" t="s">
        <v>338</v>
      </c>
      <c r="S26" s="172" t="s">
        <v>210</v>
      </c>
      <c r="T26" s="173" t="s">
        <v>210</v>
      </c>
      <c r="U26" s="158">
        <v>0</v>
      </c>
      <c r="V26" s="158">
        <f>ROUND(E26*U26,2)</f>
        <v>0</v>
      </c>
      <c r="W26" s="158"/>
      <c r="X26" s="158" t="s">
        <v>339</v>
      </c>
      <c r="Y26" s="148"/>
      <c r="Z26" s="148"/>
      <c r="AA26" s="148"/>
      <c r="AB26" s="148"/>
      <c r="AC26" s="148"/>
      <c r="AD26" s="148"/>
      <c r="AE26" s="148"/>
      <c r="AF26" s="148"/>
      <c r="AG26" s="148" t="s">
        <v>340</v>
      </c>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row>
    <row r="27" spans="1:60" outlineLevel="1" x14ac:dyDescent="0.25">
      <c r="A27" s="155"/>
      <c r="B27" s="156"/>
      <c r="C27" s="190" t="s">
        <v>693</v>
      </c>
      <c r="D27" s="187"/>
      <c r="E27" s="188">
        <v>10</v>
      </c>
      <c r="F27" s="158"/>
      <c r="G27" s="158"/>
      <c r="H27" s="158"/>
      <c r="I27" s="158"/>
      <c r="J27" s="158"/>
      <c r="K27" s="158"/>
      <c r="L27" s="158"/>
      <c r="M27" s="158"/>
      <c r="N27" s="157"/>
      <c r="O27" s="157"/>
      <c r="P27" s="157"/>
      <c r="Q27" s="157"/>
      <c r="R27" s="158"/>
      <c r="S27" s="158"/>
      <c r="T27" s="158"/>
      <c r="U27" s="158"/>
      <c r="V27" s="158"/>
      <c r="W27" s="158"/>
      <c r="X27" s="158"/>
      <c r="Y27" s="148"/>
      <c r="Z27" s="148"/>
      <c r="AA27" s="148"/>
      <c r="AB27" s="148"/>
      <c r="AC27" s="148"/>
      <c r="AD27" s="148"/>
      <c r="AE27" s="148"/>
      <c r="AF27" s="148"/>
      <c r="AG27" s="148" t="s">
        <v>239</v>
      </c>
      <c r="AH27" s="148">
        <v>0</v>
      </c>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x14ac:dyDescent="0.25">
      <c r="A28" s="160" t="s">
        <v>205</v>
      </c>
      <c r="B28" s="161" t="s">
        <v>169</v>
      </c>
      <c r="C28" s="181" t="s">
        <v>170</v>
      </c>
      <c r="D28" s="162"/>
      <c r="E28" s="163"/>
      <c r="F28" s="164"/>
      <c r="G28" s="164">
        <f>SUMIF(AG29:AG47,"&lt;&gt;NOR",G29:G47)</f>
        <v>0</v>
      </c>
      <c r="H28" s="164"/>
      <c r="I28" s="164">
        <f>SUM(I29:I47)</f>
        <v>0</v>
      </c>
      <c r="J28" s="164"/>
      <c r="K28" s="164">
        <f>SUM(K29:K47)</f>
        <v>0</v>
      </c>
      <c r="L28" s="164"/>
      <c r="M28" s="164">
        <f>SUM(M29:M47)</f>
        <v>0</v>
      </c>
      <c r="N28" s="163"/>
      <c r="O28" s="163">
        <f>SUM(O29:O47)</f>
        <v>23.78</v>
      </c>
      <c r="P28" s="163"/>
      <c r="Q28" s="163">
        <f>SUM(Q29:Q47)</f>
        <v>0</v>
      </c>
      <c r="R28" s="164"/>
      <c r="S28" s="164"/>
      <c r="T28" s="165"/>
      <c r="U28" s="159"/>
      <c r="V28" s="159">
        <f>SUM(V29:V47)</f>
        <v>71.299999999999983</v>
      </c>
      <c r="W28" s="159"/>
      <c r="X28" s="159"/>
      <c r="AG28" t="s">
        <v>206</v>
      </c>
    </row>
    <row r="29" spans="1:60" outlineLevel="1" x14ac:dyDescent="0.25">
      <c r="A29" s="174">
        <v>11</v>
      </c>
      <c r="B29" s="175" t="s">
        <v>324</v>
      </c>
      <c r="C29" s="182" t="s">
        <v>325</v>
      </c>
      <c r="D29" s="176" t="s">
        <v>286</v>
      </c>
      <c r="E29" s="177">
        <v>9.2100000000000009</v>
      </c>
      <c r="F29" s="178"/>
      <c r="G29" s="179">
        <f>ROUND(E29*F29,2)</f>
        <v>0</v>
      </c>
      <c r="H29" s="178"/>
      <c r="I29" s="179">
        <f>ROUND(E29*H29,2)</f>
        <v>0</v>
      </c>
      <c r="J29" s="178"/>
      <c r="K29" s="179">
        <f>ROUND(E29*J29,2)</f>
        <v>0</v>
      </c>
      <c r="L29" s="179">
        <v>21</v>
      </c>
      <c r="M29" s="179">
        <f>G29*(1+L29/100)</f>
        <v>0</v>
      </c>
      <c r="N29" s="177">
        <v>0</v>
      </c>
      <c r="O29" s="177">
        <f>ROUND(E29*N29,2)</f>
        <v>0</v>
      </c>
      <c r="P29" s="177">
        <v>0</v>
      </c>
      <c r="Q29" s="177">
        <f>ROUND(E29*P29,2)</f>
        <v>0</v>
      </c>
      <c r="R29" s="179" t="s">
        <v>234</v>
      </c>
      <c r="S29" s="179" t="s">
        <v>210</v>
      </c>
      <c r="T29" s="180" t="s">
        <v>210</v>
      </c>
      <c r="U29" s="158">
        <v>0</v>
      </c>
      <c r="V29" s="158">
        <f>ROUND(E29*U29,2)</f>
        <v>0</v>
      </c>
      <c r="W29" s="158"/>
      <c r="X29" s="158" t="s">
        <v>235</v>
      </c>
      <c r="Y29" s="148"/>
      <c r="Z29" s="148"/>
      <c r="AA29" s="148"/>
      <c r="AB29" s="148"/>
      <c r="AC29" s="148"/>
      <c r="AD29" s="148"/>
      <c r="AE29" s="148"/>
      <c r="AF29" s="148"/>
      <c r="AG29" s="148" t="s">
        <v>236</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5">
      <c r="A30" s="174">
        <v>12</v>
      </c>
      <c r="B30" s="175" t="s">
        <v>709</v>
      </c>
      <c r="C30" s="182" t="s">
        <v>710</v>
      </c>
      <c r="D30" s="176" t="s">
        <v>711</v>
      </c>
      <c r="E30" s="177">
        <v>0.08</v>
      </c>
      <c r="F30" s="178"/>
      <c r="G30" s="179">
        <f>ROUND(E30*F30,2)</f>
        <v>0</v>
      </c>
      <c r="H30" s="178"/>
      <c r="I30" s="179">
        <f>ROUND(E30*H30,2)</f>
        <v>0</v>
      </c>
      <c r="J30" s="178"/>
      <c r="K30" s="179">
        <f>ROUND(E30*J30,2)</f>
        <v>0</v>
      </c>
      <c r="L30" s="179">
        <v>21</v>
      </c>
      <c r="M30" s="179">
        <f>G30*(1+L30/100)</f>
        <v>0</v>
      </c>
      <c r="N30" s="177">
        <v>3.4209999999999997E-2</v>
      </c>
      <c r="O30" s="177">
        <f>ROUND(E30*N30,2)</f>
        <v>0</v>
      </c>
      <c r="P30" s="177">
        <v>0</v>
      </c>
      <c r="Q30" s="177">
        <f>ROUND(E30*P30,2)</f>
        <v>0</v>
      </c>
      <c r="R30" s="179"/>
      <c r="S30" s="179" t="s">
        <v>210</v>
      </c>
      <c r="T30" s="180" t="s">
        <v>210</v>
      </c>
      <c r="U30" s="158">
        <v>4.0999999999999996</v>
      </c>
      <c r="V30" s="158">
        <f>ROUND(E30*U30,2)</f>
        <v>0.33</v>
      </c>
      <c r="W30" s="158"/>
      <c r="X30" s="158" t="s">
        <v>235</v>
      </c>
      <c r="Y30" s="148"/>
      <c r="Z30" s="148"/>
      <c r="AA30" s="148"/>
      <c r="AB30" s="148"/>
      <c r="AC30" s="148"/>
      <c r="AD30" s="148"/>
      <c r="AE30" s="148"/>
      <c r="AF30" s="148"/>
      <c r="AG30" s="148" t="s">
        <v>236</v>
      </c>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outlineLevel="1" x14ac:dyDescent="0.25">
      <c r="A31" s="167">
        <v>13</v>
      </c>
      <c r="B31" s="168" t="s">
        <v>712</v>
      </c>
      <c r="C31" s="183" t="s">
        <v>713</v>
      </c>
      <c r="D31" s="169" t="s">
        <v>233</v>
      </c>
      <c r="E31" s="170">
        <v>6</v>
      </c>
      <c r="F31" s="171"/>
      <c r="G31" s="172">
        <f>ROUND(E31*F31,2)</f>
        <v>0</v>
      </c>
      <c r="H31" s="171"/>
      <c r="I31" s="172">
        <f>ROUND(E31*H31,2)</f>
        <v>0</v>
      </c>
      <c r="J31" s="171"/>
      <c r="K31" s="172">
        <f>ROUND(E31*J31,2)</f>
        <v>0</v>
      </c>
      <c r="L31" s="172">
        <v>21</v>
      </c>
      <c r="M31" s="172">
        <f>G31*(1+L31/100)</f>
        <v>0</v>
      </c>
      <c r="N31" s="170">
        <v>0</v>
      </c>
      <c r="O31" s="170">
        <f>ROUND(E31*N31,2)</f>
        <v>0</v>
      </c>
      <c r="P31" s="170">
        <v>0</v>
      </c>
      <c r="Q31" s="170">
        <f>ROUND(E31*P31,2)</f>
        <v>0</v>
      </c>
      <c r="R31" s="172"/>
      <c r="S31" s="172" t="s">
        <v>210</v>
      </c>
      <c r="T31" s="173" t="s">
        <v>210</v>
      </c>
      <c r="U31" s="158">
        <v>2.4020000000000001</v>
      </c>
      <c r="V31" s="158">
        <f>ROUND(E31*U31,2)</f>
        <v>14.41</v>
      </c>
      <c r="W31" s="158"/>
      <c r="X31" s="158" t="s">
        <v>235</v>
      </c>
      <c r="Y31" s="148"/>
      <c r="Z31" s="148"/>
      <c r="AA31" s="148"/>
      <c r="AB31" s="148"/>
      <c r="AC31" s="148"/>
      <c r="AD31" s="148"/>
      <c r="AE31" s="148"/>
      <c r="AF31" s="148"/>
      <c r="AG31" s="148" t="s">
        <v>236</v>
      </c>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55"/>
      <c r="B32" s="156"/>
      <c r="C32" s="190" t="s">
        <v>687</v>
      </c>
      <c r="D32" s="187"/>
      <c r="E32" s="188">
        <v>6</v>
      </c>
      <c r="F32" s="158"/>
      <c r="G32" s="158"/>
      <c r="H32" s="158"/>
      <c r="I32" s="158"/>
      <c r="J32" s="158"/>
      <c r="K32" s="158"/>
      <c r="L32" s="158"/>
      <c r="M32" s="158"/>
      <c r="N32" s="157"/>
      <c r="O32" s="157"/>
      <c r="P32" s="157"/>
      <c r="Q32" s="157"/>
      <c r="R32" s="158"/>
      <c r="S32" s="158"/>
      <c r="T32" s="158"/>
      <c r="U32" s="158"/>
      <c r="V32" s="158"/>
      <c r="W32" s="158"/>
      <c r="X32" s="158"/>
      <c r="Y32" s="148"/>
      <c r="Z32" s="148"/>
      <c r="AA32" s="148"/>
      <c r="AB32" s="148"/>
      <c r="AC32" s="148"/>
      <c r="AD32" s="148"/>
      <c r="AE32" s="148"/>
      <c r="AF32" s="148"/>
      <c r="AG32" s="148" t="s">
        <v>239</v>
      </c>
      <c r="AH32" s="148">
        <v>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5">
      <c r="A33" s="167">
        <v>14</v>
      </c>
      <c r="B33" s="168" t="s">
        <v>714</v>
      </c>
      <c r="C33" s="183" t="s">
        <v>715</v>
      </c>
      <c r="D33" s="169" t="s">
        <v>233</v>
      </c>
      <c r="E33" s="170">
        <v>6</v>
      </c>
      <c r="F33" s="171"/>
      <c r="G33" s="172">
        <f>ROUND(E33*F33,2)</f>
        <v>0</v>
      </c>
      <c r="H33" s="171"/>
      <c r="I33" s="172">
        <f>ROUND(E33*H33,2)</f>
        <v>0</v>
      </c>
      <c r="J33" s="171"/>
      <c r="K33" s="172">
        <f>ROUND(E33*J33,2)</f>
        <v>0</v>
      </c>
      <c r="L33" s="172">
        <v>21</v>
      </c>
      <c r="M33" s="172">
        <f>G33*(1+L33/100)</f>
        <v>0</v>
      </c>
      <c r="N33" s="170">
        <v>1.23325</v>
      </c>
      <c r="O33" s="170">
        <f>ROUND(E33*N33,2)</f>
        <v>7.4</v>
      </c>
      <c r="P33" s="170">
        <v>0</v>
      </c>
      <c r="Q33" s="170">
        <f>ROUND(E33*P33,2)</f>
        <v>0</v>
      </c>
      <c r="R33" s="172"/>
      <c r="S33" s="172" t="s">
        <v>210</v>
      </c>
      <c r="T33" s="173" t="s">
        <v>210</v>
      </c>
      <c r="U33" s="158">
        <v>3.1379999999999999</v>
      </c>
      <c r="V33" s="158">
        <f>ROUND(E33*U33,2)</f>
        <v>18.829999999999998</v>
      </c>
      <c r="W33" s="158"/>
      <c r="X33" s="158" t="s">
        <v>235</v>
      </c>
      <c r="Y33" s="148"/>
      <c r="Z33" s="148"/>
      <c r="AA33" s="148"/>
      <c r="AB33" s="148"/>
      <c r="AC33" s="148"/>
      <c r="AD33" s="148"/>
      <c r="AE33" s="148"/>
      <c r="AF33" s="148"/>
      <c r="AG33" s="148" t="s">
        <v>236</v>
      </c>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outlineLevel="1" x14ac:dyDescent="0.25">
      <c r="A34" s="155"/>
      <c r="B34" s="156"/>
      <c r="C34" s="190" t="s">
        <v>687</v>
      </c>
      <c r="D34" s="187"/>
      <c r="E34" s="188">
        <v>6</v>
      </c>
      <c r="F34" s="158"/>
      <c r="G34" s="158"/>
      <c r="H34" s="158"/>
      <c r="I34" s="158"/>
      <c r="J34" s="158"/>
      <c r="K34" s="158"/>
      <c r="L34" s="158"/>
      <c r="M34" s="158"/>
      <c r="N34" s="157"/>
      <c r="O34" s="157"/>
      <c r="P34" s="157"/>
      <c r="Q34" s="157"/>
      <c r="R34" s="158"/>
      <c r="S34" s="158"/>
      <c r="T34" s="158"/>
      <c r="U34" s="158"/>
      <c r="V34" s="158"/>
      <c r="W34" s="158"/>
      <c r="X34" s="158"/>
      <c r="Y34" s="148"/>
      <c r="Z34" s="148"/>
      <c r="AA34" s="148"/>
      <c r="AB34" s="148"/>
      <c r="AC34" s="148"/>
      <c r="AD34" s="148"/>
      <c r="AE34" s="148"/>
      <c r="AF34" s="148"/>
      <c r="AG34" s="148" t="s">
        <v>239</v>
      </c>
      <c r="AH34" s="148">
        <v>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1" x14ac:dyDescent="0.25">
      <c r="A35" s="167">
        <v>15</v>
      </c>
      <c r="B35" s="168" t="s">
        <v>716</v>
      </c>
      <c r="C35" s="183" t="s">
        <v>717</v>
      </c>
      <c r="D35" s="169" t="s">
        <v>286</v>
      </c>
      <c r="E35" s="170">
        <v>9.2100000000000009</v>
      </c>
      <c r="F35" s="171"/>
      <c r="G35" s="172">
        <f>ROUND(E35*F35,2)</f>
        <v>0</v>
      </c>
      <c r="H35" s="171"/>
      <c r="I35" s="172">
        <f>ROUND(E35*H35,2)</f>
        <v>0</v>
      </c>
      <c r="J35" s="171"/>
      <c r="K35" s="172">
        <f>ROUND(E35*J35,2)</f>
        <v>0</v>
      </c>
      <c r="L35" s="172">
        <v>21</v>
      </c>
      <c r="M35" s="172">
        <f>G35*(1+L35/100)</f>
        <v>0</v>
      </c>
      <c r="N35" s="170">
        <v>0</v>
      </c>
      <c r="O35" s="170">
        <f>ROUND(E35*N35,2)</f>
        <v>0</v>
      </c>
      <c r="P35" s="170">
        <v>0</v>
      </c>
      <c r="Q35" s="170">
        <f>ROUND(E35*P35,2)</f>
        <v>0</v>
      </c>
      <c r="R35" s="172"/>
      <c r="S35" s="172" t="s">
        <v>210</v>
      </c>
      <c r="T35" s="173" t="s">
        <v>210</v>
      </c>
      <c r="U35" s="158">
        <v>0.253</v>
      </c>
      <c r="V35" s="158">
        <f>ROUND(E35*U35,2)</f>
        <v>2.33</v>
      </c>
      <c r="W35" s="158"/>
      <c r="X35" s="158" t="s">
        <v>235</v>
      </c>
      <c r="Y35" s="148"/>
      <c r="Z35" s="148"/>
      <c r="AA35" s="148"/>
      <c r="AB35" s="148"/>
      <c r="AC35" s="148"/>
      <c r="AD35" s="148"/>
      <c r="AE35" s="148"/>
      <c r="AF35" s="148"/>
      <c r="AG35" s="148" t="s">
        <v>236</v>
      </c>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90" t="s">
        <v>718</v>
      </c>
      <c r="D36" s="187"/>
      <c r="E36" s="188">
        <v>0.81</v>
      </c>
      <c r="F36" s="158"/>
      <c r="G36" s="158"/>
      <c r="H36" s="158"/>
      <c r="I36" s="158"/>
      <c r="J36" s="158"/>
      <c r="K36" s="158"/>
      <c r="L36" s="158"/>
      <c r="M36" s="158"/>
      <c r="N36" s="157"/>
      <c r="O36" s="157"/>
      <c r="P36" s="157"/>
      <c r="Q36" s="157"/>
      <c r="R36" s="158"/>
      <c r="S36" s="158"/>
      <c r="T36" s="158"/>
      <c r="U36" s="158"/>
      <c r="V36" s="158"/>
      <c r="W36" s="158"/>
      <c r="X36" s="158"/>
      <c r="Y36" s="148"/>
      <c r="Z36" s="148"/>
      <c r="AA36" s="148"/>
      <c r="AB36" s="148"/>
      <c r="AC36" s="148"/>
      <c r="AD36" s="148"/>
      <c r="AE36" s="148"/>
      <c r="AF36" s="148"/>
      <c r="AG36" s="148" t="s">
        <v>239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55"/>
      <c r="B37" s="156"/>
      <c r="C37" s="190" t="s">
        <v>719</v>
      </c>
      <c r="D37" s="187"/>
      <c r="E37" s="188">
        <v>8.4</v>
      </c>
      <c r="F37" s="158"/>
      <c r="G37" s="158"/>
      <c r="H37" s="158"/>
      <c r="I37" s="158"/>
      <c r="J37" s="158"/>
      <c r="K37" s="158"/>
      <c r="L37" s="158"/>
      <c r="M37" s="158"/>
      <c r="N37" s="157"/>
      <c r="O37" s="157"/>
      <c r="P37" s="157"/>
      <c r="Q37" s="157"/>
      <c r="R37" s="158"/>
      <c r="S37" s="158"/>
      <c r="T37" s="158"/>
      <c r="U37" s="158"/>
      <c r="V37" s="158"/>
      <c r="W37" s="158"/>
      <c r="X37" s="158"/>
      <c r="Y37" s="148"/>
      <c r="Z37" s="148"/>
      <c r="AA37" s="148"/>
      <c r="AB37" s="148"/>
      <c r="AC37" s="148"/>
      <c r="AD37" s="148"/>
      <c r="AE37" s="148"/>
      <c r="AF37" s="148"/>
      <c r="AG37" s="148" t="s">
        <v>239</v>
      </c>
      <c r="AH37" s="148">
        <v>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1" x14ac:dyDescent="0.25">
      <c r="A38" s="167">
        <v>16</v>
      </c>
      <c r="B38" s="168" t="s">
        <v>720</v>
      </c>
      <c r="C38" s="183" t="s">
        <v>721</v>
      </c>
      <c r="D38" s="169" t="s">
        <v>281</v>
      </c>
      <c r="E38" s="170">
        <v>80</v>
      </c>
      <c r="F38" s="171"/>
      <c r="G38" s="172">
        <f>ROUND(E38*F38,2)</f>
        <v>0</v>
      </c>
      <c r="H38" s="171"/>
      <c r="I38" s="172">
        <f>ROUND(E38*H38,2)</f>
        <v>0</v>
      </c>
      <c r="J38" s="171"/>
      <c r="K38" s="172">
        <f>ROUND(E38*J38,2)</f>
        <v>0</v>
      </c>
      <c r="L38" s="172">
        <v>21</v>
      </c>
      <c r="M38" s="172">
        <f>G38*(1+L38/100)</f>
        <v>0</v>
      </c>
      <c r="N38" s="170">
        <v>0</v>
      </c>
      <c r="O38" s="170">
        <f>ROUND(E38*N38,2)</f>
        <v>0</v>
      </c>
      <c r="P38" s="170">
        <v>0</v>
      </c>
      <c r="Q38" s="170">
        <f>ROUND(E38*P38,2)</f>
        <v>0</v>
      </c>
      <c r="R38" s="172"/>
      <c r="S38" s="172" t="s">
        <v>210</v>
      </c>
      <c r="T38" s="173" t="s">
        <v>210</v>
      </c>
      <c r="U38" s="158">
        <v>7.1540000000000006E-2</v>
      </c>
      <c r="V38" s="158">
        <f>ROUND(E38*U38,2)</f>
        <v>5.72</v>
      </c>
      <c r="W38" s="158"/>
      <c r="X38" s="158" t="s">
        <v>235</v>
      </c>
      <c r="Y38" s="148"/>
      <c r="Z38" s="148"/>
      <c r="AA38" s="148"/>
      <c r="AB38" s="148"/>
      <c r="AC38" s="148"/>
      <c r="AD38" s="148"/>
      <c r="AE38" s="148"/>
      <c r="AF38" s="148"/>
      <c r="AG38" s="148" t="s">
        <v>236</v>
      </c>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outlineLevel="1" x14ac:dyDescent="0.25">
      <c r="A39" s="155"/>
      <c r="B39" s="156"/>
      <c r="C39" s="190" t="s">
        <v>722</v>
      </c>
      <c r="D39" s="187"/>
      <c r="E39" s="188">
        <v>80</v>
      </c>
      <c r="F39" s="158"/>
      <c r="G39" s="158"/>
      <c r="H39" s="158"/>
      <c r="I39" s="158"/>
      <c r="J39" s="158"/>
      <c r="K39" s="158"/>
      <c r="L39" s="158"/>
      <c r="M39" s="158"/>
      <c r="N39" s="157"/>
      <c r="O39" s="157"/>
      <c r="P39" s="157"/>
      <c r="Q39" s="157"/>
      <c r="R39" s="158"/>
      <c r="S39" s="158"/>
      <c r="T39" s="158"/>
      <c r="U39" s="158"/>
      <c r="V39" s="158"/>
      <c r="W39" s="158"/>
      <c r="X39" s="158"/>
      <c r="Y39" s="148"/>
      <c r="Z39" s="148"/>
      <c r="AA39" s="148"/>
      <c r="AB39" s="148"/>
      <c r="AC39" s="148"/>
      <c r="AD39" s="148"/>
      <c r="AE39" s="148"/>
      <c r="AF39" s="148"/>
      <c r="AG39" s="148" t="s">
        <v>239</v>
      </c>
      <c r="AH39" s="148">
        <v>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67">
        <v>17</v>
      </c>
      <c r="B40" s="168" t="s">
        <v>723</v>
      </c>
      <c r="C40" s="183" t="s">
        <v>724</v>
      </c>
      <c r="D40" s="169" t="s">
        <v>281</v>
      </c>
      <c r="E40" s="170">
        <v>80</v>
      </c>
      <c r="F40" s="171"/>
      <c r="G40" s="172">
        <f>ROUND(E40*F40,2)</f>
        <v>0</v>
      </c>
      <c r="H40" s="171"/>
      <c r="I40" s="172">
        <f>ROUND(E40*H40,2)</f>
        <v>0</v>
      </c>
      <c r="J40" s="171"/>
      <c r="K40" s="172">
        <f>ROUND(E40*J40,2)</f>
        <v>0</v>
      </c>
      <c r="L40" s="172">
        <v>21</v>
      </c>
      <c r="M40" s="172">
        <f>G40*(1+L40/100)</f>
        <v>0</v>
      </c>
      <c r="N40" s="170">
        <v>0.20474999999999999</v>
      </c>
      <c r="O40" s="170">
        <f>ROUND(E40*N40,2)</f>
        <v>16.38</v>
      </c>
      <c r="P40" s="170">
        <v>0</v>
      </c>
      <c r="Q40" s="170">
        <f>ROUND(E40*P40,2)</f>
        <v>0</v>
      </c>
      <c r="R40" s="172"/>
      <c r="S40" s="172" t="s">
        <v>210</v>
      </c>
      <c r="T40" s="173" t="s">
        <v>210</v>
      </c>
      <c r="U40" s="158">
        <v>9.8000000000000004E-2</v>
      </c>
      <c r="V40" s="158">
        <f>ROUND(E40*U40,2)</f>
        <v>7.84</v>
      </c>
      <c r="W40" s="158"/>
      <c r="X40" s="158" t="s">
        <v>235</v>
      </c>
      <c r="Y40" s="148"/>
      <c r="Z40" s="148"/>
      <c r="AA40" s="148"/>
      <c r="AB40" s="148"/>
      <c r="AC40" s="148"/>
      <c r="AD40" s="148"/>
      <c r="AE40" s="148"/>
      <c r="AF40" s="148"/>
      <c r="AG40" s="148" t="s">
        <v>236</v>
      </c>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5">
      <c r="A41" s="155"/>
      <c r="B41" s="156"/>
      <c r="C41" s="190" t="s">
        <v>722</v>
      </c>
      <c r="D41" s="187"/>
      <c r="E41" s="188">
        <v>80</v>
      </c>
      <c r="F41" s="158"/>
      <c r="G41" s="158"/>
      <c r="H41" s="158"/>
      <c r="I41" s="158"/>
      <c r="J41" s="158"/>
      <c r="K41" s="158"/>
      <c r="L41" s="158"/>
      <c r="M41" s="158"/>
      <c r="N41" s="157"/>
      <c r="O41" s="157"/>
      <c r="P41" s="157"/>
      <c r="Q41" s="157"/>
      <c r="R41" s="158"/>
      <c r="S41" s="158"/>
      <c r="T41" s="158"/>
      <c r="U41" s="158"/>
      <c r="V41" s="158"/>
      <c r="W41" s="158"/>
      <c r="X41" s="158"/>
      <c r="Y41" s="148"/>
      <c r="Z41" s="148"/>
      <c r="AA41" s="148"/>
      <c r="AB41" s="148"/>
      <c r="AC41" s="148"/>
      <c r="AD41" s="148"/>
      <c r="AE41" s="148"/>
      <c r="AF41" s="148"/>
      <c r="AG41" s="148" t="s">
        <v>239</v>
      </c>
      <c r="AH41" s="148">
        <v>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5">
      <c r="A42" s="167">
        <v>18</v>
      </c>
      <c r="B42" s="168" t="s">
        <v>725</v>
      </c>
      <c r="C42" s="183" t="s">
        <v>726</v>
      </c>
      <c r="D42" s="169" t="s">
        <v>281</v>
      </c>
      <c r="E42" s="170">
        <v>80</v>
      </c>
      <c r="F42" s="171"/>
      <c r="G42" s="172">
        <f>ROUND(E42*F42,2)</f>
        <v>0</v>
      </c>
      <c r="H42" s="171"/>
      <c r="I42" s="172">
        <f>ROUND(E42*H42,2)</f>
        <v>0</v>
      </c>
      <c r="J42" s="171"/>
      <c r="K42" s="172">
        <f>ROUND(E42*J42,2)</f>
        <v>0</v>
      </c>
      <c r="L42" s="172">
        <v>21</v>
      </c>
      <c r="M42" s="172">
        <f>G42*(1+L42/100)</f>
        <v>0</v>
      </c>
      <c r="N42" s="170">
        <v>6.0000000000000002E-5</v>
      </c>
      <c r="O42" s="170">
        <f>ROUND(E42*N42,2)</f>
        <v>0</v>
      </c>
      <c r="P42" s="170">
        <v>0</v>
      </c>
      <c r="Q42" s="170">
        <f>ROUND(E42*P42,2)</f>
        <v>0</v>
      </c>
      <c r="R42" s="172"/>
      <c r="S42" s="172" t="s">
        <v>210</v>
      </c>
      <c r="T42" s="173" t="s">
        <v>210</v>
      </c>
      <c r="U42" s="158">
        <v>2.5999999999999999E-2</v>
      </c>
      <c r="V42" s="158">
        <f>ROUND(E42*U42,2)</f>
        <v>2.08</v>
      </c>
      <c r="W42" s="158"/>
      <c r="X42" s="158" t="s">
        <v>235</v>
      </c>
      <c r="Y42" s="148"/>
      <c r="Z42" s="148"/>
      <c r="AA42" s="148"/>
      <c r="AB42" s="148"/>
      <c r="AC42" s="148"/>
      <c r="AD42" s="148"/>
      <c r="AE42" s="148"/>
      <c r="AF42" s="148"/>
      <c r="AG42" s="148" t="s">
        <v>236</v>
      </c>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55"/>
      <c r="B43" s="156"/>
      <c r="C43" s="190" t="s">
        <v>722</v>
      </c>
      <c r="D43" s="187"/>
      <c r="E43" s="188">
        <v>80</v>
      </c>
      <c r="F43" s="158"/>
      <c r="G43" s="158"/>
      <c r="H43" s="158"/>
      <c r="I43" s="158"/>
      <c r="J43" s="158"/>
      <c r="K43" s="158"/>
      <c r="L43" s="158"/>
      <c r="M43" s="158"/>
      <c r="N43" s="157"/>
      <c r="O43" s="157"/>
      <c r="P43" s="157"/>
      <c r="Q43" s="157"/>
      <c r="R43" s="158"/>
      <c r="S43" s="158"/>
      <c r="T43" s="158"/>
      <c r="U43" s="158"/>
      <c r="V43" s="158"/>
      <c r="W43" s="158"/>
      <c r="X43" s="158"/>
      <c r="Y43" s="148"/>
      <c r="Z43" s="148"/>
      <c r="AA43" s="148"/>
      <c r="AB43" s="148"/>
      <c r="AC43" s="148"/>
      <c r="AD43" s="148"/>
      <c r="AE43" s="148"/>
      <c r="AF43" s="148"/>
      <c r="AG43" s="148" t="s">
        <v>239</v>
      </c>
      <c r="AH43" s="148">
        <v>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1" x14ac:dyDescent="0.25">
      <c r="A44" s="167">
        <v>19</v>
      </c>
      <c r="B44" s="168" t="s">
        <v>727</v>
      </c>
      <c r="C44" s="183" t="s">
        <v>728</v>
      </c>
      <c r="D44" s="169" t="s">
        <v>281</v>
      </c>
      <c r="E44" s="170">
        <v>80</v>
      </c>
      <c r="F44" s="171"/>
      <c r="G44" s="172">
        <f>ROUND(E44*F44,2)</f>
        <v>0</v>
      </c>
      <c r="H44" s="171"/>
      <c r="I44" s="172">
        <f>ROUND(E44*H44,2)</f>
        <v>0</v>
      </c>
      <c r="J44" s="171"/>
      <c r="K44" s="172">
        <f>ROUND(E44*J44,2)</f>
        <v>0</v>
      </c>
      <c r="L44" s="172">
        <v>21</v>
      </c>
      <c r="M44" s="172">
        <f>G44*(1+L44/100)</f>
        <v>0</v>
      </c>
      <c r="N44" s="170">
        <v>0</v>
      </c>
      <c r="O44" s="170">
        <f>ROUND(E44*N44,2)</f>
        <v>0</v>
      </c>
      <c r="P44" s="170">
        <v>0</v>
      </c>
      <c r="Q44" s="170">
        <f>ROUND(E44*P44,2)</f>
        <v>0</v>
      </c>
      <c r="R44" s="172"/>
      <c r="S44" s="172" t="s">
        <v>210</v>
      </c>
      <c r="T44" s="173" t="s">
        <v>210</v>
      </c>
      <c r="U44" s="158">
        <v>0.11799999999999999</v>
      </c>
      <c r="V44" s="158">
        <f>ROUND(E44*U44,2)</f>
        <v>9.44</v>
      </c>
      <c r="W44" s="158"/>
      <c r="X44" s="158" t="s">
        <v>235</v>
      </c>
      <c r="Y44" s="148"/>
      <c r="Z44" s="148"/>
      <c r="AA44" s="148"/>
      <c r="AB44" s="148"/>
      <c r="AC44" s="148"/>
      <c r="AD44" s="148"/>
      <c r="AE44" s="148"/>
      <c r="AF44" s="148"/>
      <c r="AG44" s="148" t="s">
        <v>236</v>
      </c>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outlineLevel="1" x14ac:dyDescent="0.25">
      <c r="A45" s="155"/>
      <c r="B45" s="156"/>
      <c r="C45" s="190" t="s">
        <v>722</v>
      </c>
      <c r="D45" s="187"/>
      <c r="E45" s="188">
        <v>80</v>
      </c>
      <c r="F45" s="158"/>
      <c r="G45" s="158"/>
      <c r="H45" s="158"/>
      <c r="I45" s="158"/>
      <c r="J45" s="158"/>
      <c r="K45" s="158"/>
      <c r="L45" s="158"/>
      <c r="M45" s="158"/>
      <c r="N45" s="157"/>
      <c r="O45" s="157"/>
      <c r="P45" s="157"/>
      <c r="Q45" s="157"/>
      <c r="R45" s="158"/>
      <c r="S45" s="158"/>
      <c r="T45" s="158"/>
      <c r="U45" s="158"/>
      <c r="V45" s="158"/>
      <c r="W45" s="158"/>
      <c r="X45" s="158"/>
      <c r="Y45" s="148"/>
      <c r="Z45" s="148"/>
      <c r="AA45" s="148"/>
      <c r="AB45" s="148"/>
      <c r="AC45" s="148"/>
      <c r="AD45" s="148"/>
      <c r="AE45" s="148"/>
      <c r="AF45" s="148"/>
      <c r="AG45" s="148" t="s">
        <v>239</v>
      </c>
      <c r="AH45" s="148">
        <v>0</v>
      </c>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67">
        <v>20</v>
      </c>
      <c r="B46" s="168" t="s">
        <v>729</v>
      </c>
      <c r="C46" s="183" t="s">
        <v>730</v>
      </c>
      <c r="D46" s="169" t="s">
        <v>252</v>
      </c>
      <c r="E46" s="170">
        <v>80</v>
      </c>
      <c r="F46" s="171"/>
      <c r="G46" s="172">
        <f>ROUND(E46*F46,2)</f>
        <v>0</v>
      </c>
      <c r="H46" s="171"/>
      <c r="I46" s="172">
        <f>ROUND(E46*H46,2)</f>
        <v>0</v>
      </c>
      <c r="J46" s="171"/>
      <c r="K46" s="172">
        <f>ROUND(E46*J46,2)</f>
        <v>0</v>
      </c>
      <c r="L46" s="172">
        <v>21</v>
      </c>
      <c r="M46" s="172">
        <f>G46*(1+L46/100)</f>
        <v>0</v>
      </c>
      <c r="N46" s="170">
        <v>0</v>
      </c>
      <c r="O46" s="170">
        <f>ROUND(E46*N46,2)</f>
        <v>0</v>
      </c>
      <c r="P46" s="170">
        <v>0</v>
      </c>
      <c r="Q46" s="170">
        <f>ROUND(E46*P46,2)</f>
        <v>0</v>
      </c>
      <c r="R46" s="172"/>
      <c r="S46" s="172" t="s">
        <v>210</v>
      </c>
      <c r="T46" s="173" t="s">
        <v>210</v>
      </c>
      <c r="U46" s="158">
        <v>0.129</v>
      </c>
      <c r="V46" s="158">
        <f>ROUND(E46*U46,2)</f>
        <v>10.32</v>
      </c>
      <c r="W46" s="158"/>
      <c r="X46" s="158" t="s">
        <v>235</v>
      </c>
      <c r="Y46" s="148"/>
      <c r="Z46" s="148"/>
      <c r="AA46" s="148"/>
      <c r="AB46" s="148"/>
      <c r="AC46" s="148"/>
      <c r="AD46" s="148"/>
      <c r="AE46" s="148"/>
      <c r="AF46" s="148"/>
      <c r="AG46" s="148" t="s">
        <v>236</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1" x14ac:dyDescent="0.25">
      <c r="A47" s="155"/>
      <c r="B47" s="156"/>
      <c r="C47" s="190" t="s">
        <v>722</v>
      </c>
      <c r="D47" s="187"/>
      <c r="E47" s="188">
        <v>80</v>
      </c>
      <c r="F47" s="158"/>
      <c r="G47" s="158"/>
      <c r="H47" s="158"/>
      <c r="I47" s="158"/>
      <c r="J47" s="158"/>
      <c r="K47" s="158"/>
      <c r="L47" s="158"/>
      <c r="M47" s="158"/>
      <c r="N47" s="157"/>
      <c r="O47" s="157"/>
      <c r="P47" s="157"/>
      <c r="Q47" s="157"/>
      <c r="R47" s="158"/>
      <c r="S47" s="158"/>
      <c r="T47" s="158"/>
      <c r="U47" s="158"/>
      <c r="V47" s="158"/>
      <c r="W47" s="158"/>
      <c r="X47" s="158"/>
      <c r="Y47" s="148"/>
      <c r="Z47" s="148"/>
      <c r="AA47" s="148"/>
      <c r="AB47" s="148"/>
      <c r="AC47" s="148"/>
      <c r="AD47" s="148"/>
      <c r="AE47" s="148"/>
      <c r="AF47" s="148"/>
      <c r="AG47" s="148" t="s">
        <v>239</v>
      </c>
      <c r="AH47" s="148">
        <v>0</v>
      </c>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x14ac:dyDescent="0.25">
      <c r="A48" s="160" t="s">
        <v>205</v>
      </c>
      <c r="B48" s="161" t="s">
        <v>171</v>
      </c>
      <c r="C48" s="181" t="s">
        <v>172</v>
      </c>
      <c r="D48" s="162"/>
      <c r="E48" s="163"/>
      <c r="F48" s="164"/>
      <c r="G48" s="164">
        <f>SUMIF(AG49:AG58,"&lt;&gt;NOR",G49:G58)</f>
        <v>0</v>
      </c>
      <c r="H48" s="164"/>
      <c r="I48" s="164">
        <f>SUM(I49:I58)</f>
        <v>0</v>
      </c>
      <c r="J48" s="164"/>
      <c r="K48" s="164">
        <f>SUM(K49:K58)</f>
        <v>0</v>
      </c>
      <c r="L48" s="164"/>
      <c r="M48" s="164">
        <f>SUM(M49:M58)</f>
        <v>0</v>
      </c>
      <c r="N48" s="163"/>
      <c r="O48" s="163">
        <f>SUM(O49:O58)</f>
        <v>0.1</v>
      </c>
      <c r="P48" s="163"/>
      <c r="Q48" s="163">
        <f>SUM(Q49:Q58)</f>
        <v>0</v>
      </c>
      <c r="R48" s="164"/>
      <c r="S48" s="164"/>
      <c r="T48" s="165"/>
      <c r="U48" s="159"/>
      <c r="V48" s="159">
        <f>SUM(V49:V58)</f>
        <v>22.479999999999997</v>
      </c>
      <c r="W48" s="159"/>
      <c r="X48" s="159"/>
      <c r="AG48" t="s">
        <v>206</v>
      </c>
    </row>
    <row r="49" spans="1:60" ht="20.399999999999999" outlineLevel="1" x14ac:dyDescent="0.25">
      <c r="A49" s="167">
        <v>21</v>
      </c>
      <c r="B49" s="168" t="s">
        <v>731</v>
      </c>
      <c r="C49" s="183" t="s">
        <v>732</v>
      </c>
      <c r="D49" s="169" t="s">
        <v>281</v>
      </c>
      <c r="E49" s="170">
        <v>86</v>
      </c>
      <c r="F49" s="171"/>
      <c r="G49" s="172">
        <f>ROUND(E49*F49,2)</f>
        <v>0</v>
      </c>
      <c r="H49" s="171"/>
      <c r="I49" s="172">
        <f>ROUND(E49*H49,2)</f>
        <v>0</v>
      </c>
      <c r="J49" s="171"/>
      <c r="K49" s="172">
        <f>ROUND(E49*J49,2)</f>
        <v>0</v>
      </c>
      <c r="L49" s="172">
        <v>21</v>
      </c>
      <c r="M49" s="172">
        <f>G49*(1+L49/100)</f>
        <v>0</v>
      </c>
      <c r="N49" s="170">
        <v>2.9E-4</v>
      </c>
      <c r="O49" s="170">
        <f>ROUND(E49*N49,2)</f>
        <v>0.02</v>
      </c>
      <c r="P49" s="170">
        <v>0</v>
      </c>
      <c r="Q49" s="170">
        <f>ROUND(E49*P49,2)</f>
        <v>0</v>
      </c>
      <c r="R49" s="172" t="s">
        <v>171</v>
      </c>
      <c r="S49" s="172" t="s">
        <v>210</v>
      </c>
      <c r="T49" s="173" t="s">
        <v>210</v>
      </c>
      <c r="U49" s="158">
        <v>0.12</v>
      </c>
      <c r="V49" s="158">
        <f>ROUND(E49*U49,2)</f>
        <v>10.32</v>
      </c>
      <c r="W49" s="158"/>
      <c r="X49" s="158" t="s">
        <v>235</v>
      </c>
      <c r="Y49" s="148"/>
      <c r="Z49" s="148"/>
      <c r="AA49" s="148"/>
      <c r="AB49" s="148"/>
      <c r="AC49" s="148"/>
      <c r="AD49" s="148"/>
      <c r="AE49" s="148"/>
      <c r="AF49" s="148"/>
      <c r="AG49" s="148" t="s">
        <v>236</v>
      </c>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1" x14ac:dyDescent="0.25">
      <c r="A50" s="155"/>
      <c r="B50" s="156"/>
      <c r="C50" s="190" t="s">
        <v>704</v>
      </c>
      <c r="D50" s="187"/>
      <c r="E50" s="188">
        <v>86</v>
      </c>
      <c r="F50" s="158"/>
      <c r="G50" s="158"/>
      <c r="H50" s="158"/>
      <c r="I50" s="158"/>
      <c r="J50" s="158"/>
      <c r="K50" s="158"/>
      <c r="L50" s="158"/>
      <c r="M50" s="158"/>
      <c r="N50" s="157"/>
      <c r="O50" s="157"/>
      <c r="P50" s="157"/>
      <c r="Q50" s="157"/>
      <c r="R50" s="158"/>
      <c r="S50" s="158"/>
      <c r="T50" s="158"/>
      <c r="U50" s="158"/>
      <c r="V50" s="158"/>
      <c r="W50" s="158"/>
      <c r="X50" s="158"/>
      <c r="Y50" s="148"/>
      <c r="Z50" s="148"/>
      <c r="AA50" s="148"/>
      <c r="AB50" s="148"/>
      <c r="AC50" s="148"/>
      <c r="AD50" s="148"/>
      <c r="AE50" s="148"/>
      <c r="AF50" s="148"/>
      <c r="AG50" s="148" t="s">
        <v>239</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5">
      <c r="A51" s="167">
        <v>22</v>
      </c>
      <c r="B51" s="168" t="s">
        <v>733</v>
      </c>
      <c r="C51" s="183" t="s">
        <v>734</v>
      </c>
      <c r="D51" s="169" t="s">
        <v>233</v>
      </c>
      <c r="E51" s="170">
        <v>2</v>
      </c>
      <c r="F51" s="171"/>
      <c r="G51" s="172">
        <f>ROUND(E51*F51,2)</f>
        <v>0</v>
      </c>
      <c r="H51" s="171"/>
      <c r="I51" s="172">
        <f>ROUND(E51*H51,2)</f>
        <v>0</v>
      </c>
      <c r="J51" s="171"/>
      <c r="K51" s="172">
        <f>ROUND(E51*J51,2)</f>
        <v>0</v>
      </c>
      <c r="L51" s="172">
        <v>21</v>
      </c>
      <c r="M51" s="172">
        <f>G51*(1+L51/100)</f>
        <v>0</v>
      </c>
      <c r="N51" s="170">
        <v>0</v>
      </c>
      <c r="O51" s="170">
        <f>ROUND(E51*N51,2)</f>
        <v>0</v>
      </c>
      <c r="P51" s="170">
        <v>0</v>
      </c>
      <c r="Q51" s="170">
        <f>ROUND(E51*P51,2)</f>
        <v>0</v>
      </c>
      <c r="R51" s="172"/>
      <c r="S51" s="172" t="s">
        <v>210</v>
      </c>
      <c r="T51" s="173" t="s">
        <v>210</v>
      </c>
      <c r="U51" s="158">
        <v>1.81667</v>
      </c>
      <c r="V51" s="158">
        <f>ROUND(E51*U51,2)</f>
        <v>3.63</v>
      </c>
      <c r="W51" s="158"/>
      <c r="X51" s="158" t="s">
        <v>235</v>
      </c>
      <c r="Y51" s="148"/>
      <c r="Z51" s="148"/>
      <c r="AA51" s="148"/>
      <c r="AB51" s="148"/>
      <c r="AC51" s="148"/>
      <c r="AD51" s="148"/>
      <c r="AE51" s="148"/>
      <c r="AF51" s="148"/>
      <c r="AG51" s="148" t="s">
        <v>236</v>
      </c>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190" t="s">
        <v>735</v>
      </c>
      <c r="D52" s="187"/>
      <c r="E52" s="188">
        <v>2</v>
      </c>
      <c r="F52" s="158"/>
      <c r="G52" s="158"/>
      <c r="H52" s="158"/>
      <c r="I52" s="158"/>
      <c r="J52" s="158"/>
      <c r="K52" s="158"/>
      <c r="L52" s="158"/>
      <c r="M52" s="158"/>
      <c r="N52" s="157"/>
      <c r="O52" s="157"/>
      <c r="P52" s="157"/>
      <c r="Q52" s="157"/>
      <c r="R52" s="158"/>
      <c r="S52" s="158"/>
      <c r="T52" s="158"/>
      <c r="U52" s="158"/>
      <c r="V52" s="158"/>
      <c r="W52" s="158"/>
      <c r="X52" s="158"/>
      <c r="Y52" s="148"/>
      <c r="Z52" s="148"/>
      <c r="AA52" s="148"/>
      <c r="AB52" s="148"/>
      <c r="AC52" s="148"/>
      <c r="AD52" s="148"/>
      <c r="AE52" s="148"/>
      <c r="AF52" s="148"/>
      <c r="AG52" s="148" t="s">
        <v>239</v>
      </c>
      <c r="AH52" s="148">
        <v>0</v>
      </c>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5">
      <c r="A53" s="167">
        <v>23</v>
      </c>
      <c r="B53" s="168" t="s">
        <v>736</v>
      </c>
      <c r="C53" s="183" t="s">
        <v>737</v>
      </c>
      <c r="D53" s="169" t="s">
        <v>233</v>
      </c>
      <c r="E53" s="170">
        <v>4</v>
      </c>
      <c r="F53" s="171"/>
      <c r="G53" s="172">
        <f>ROUND(E53*F53,2)</f>
        <v>0</v>
      </c>
      <c r="H53" s="171"/>
      <c r="I53" s="172">
        <f>ROUND(E53*H53,2)</f>
        <v>0</v>
      </c>
      <c r="J53" s="171"/>
      <c r="K53" s="172">
        <f>ROUND(E53*J53,2)</f>
        <v>0</v>
      </c>
      <c r="L53" s="172">
        <v>21</v>
      </c>
      <c r="M53" s="172">
        <f>G53*(1+L53/100)</f>
        <v>0</v>
      </c>
      <c r="N53" s="170">
        <v>0</v>
      </c>
      <c r="O53" s="170">
        <f>ROUND(E53*N53,2)</f>
        <v>0</v>
      </c>
      <c r="P53" s="170">
        <v>0</v>
      </c>
      <c r="Q53" s="170">
        <f>ROUND(E53*P53,2)</f>
        <v>0</v>
      </c>
      <c r="R53" s="172"/>
      <c r="S53" s="172" t="s">
        <v>210</v>
      </c>
      <c r="T53" s="173" t="s">
        <v>210</v>
      </c>
      <c r="U53" s="158">
        <v>2.1333000000000002</v>
      </c>
      <c r="V53" s="158">
        <f>ROUND(E53*U53,2)</f>
        <v>8.5299999999999994</v>
      </c>
      <c r="W53" s="158"/>
      <c r="X53" s="158" t="s">
        <v>235</v>
      </c>
      <c r="Y53" s="148"/>
      <c r="Z53" s="148"/>
      <c r="AA53" s="148"/>
      <c r="AB53" s="148"/>
      <c r="AC53" s="148"/>
      <c r="AD53" s="148"/>
      <c r="AE53" s="148"/>
      <c r="AF53" s="148"/>
      <c r="AG53" s="148" t="s">
        <v>236</v>
      </c>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5">
      <c r="A54" s="155"/>
      <c r="B54" s="156"/>
      <c r="C54" s="190" t="s">
        <v>699</v>
      </c>
      <c r="D54" s="187"/>
      <c r="E54" s="188">
        <v>4</v>
      </c>
      <c r="F54" s="158"/>
      <c r="G54" s="158"/>
      <c r="H54" s="158"/>
      <c r="I54" s="158"/>
      <c r="J54" s="158"/>
      <c r="K54" s="158"/>
      <c r="L54" s="158"/>
      <c r="M54" s="158"/>
      <c r="N54" s="157"/>
      <c r="O54" s="157"/>
      <c r="P54" s="157"/>
      <c r="Q54" s="157"/>
      <c r="R54" s="158"/>
      <c r="S54" s="158"/>
      <c r="T54" s="158"/>
      <c r="U54" s="158"/>
      <c r="V54" s="158"/>
      <c r="W54" s="158"/>
      <c r="X54" s="158"/>
      <c r="Y54" s="148"/>
      <c r="Z54" s="148"/>
      <c r="AA54" s="148"/>
      <c r="AB54" s="148"/>
      <c r="AC54" s="148"/>
      <c r="AD54" s="148"/>
      <c r="AE54" s="148"/>
      <c r="AF54" s="148"/>
      <c r="AG54" s="148" t="s">
        <v>239</v>
      </c>
      <c r="AH54" s="148">
        <v>0</v>
      </c>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ht="20.399999999999999" outlineLevel="1" x14ac:dyDescent="0.25">
      <c r="A55" s="167">
        <v>24</v>
      </c>
      <c r="B55" s="168" t="s">
        <v>738</v>
      </c>
      <c r="C55" s="183" t="s">
        <v>739</v>
      </c>
      <c r="D55" s="169" t="s">
        <v>233</v>
      </c>
      <c r="E55" s="170">
        <v>2</v>
      </c>
      <c r="F55" s="171"/>
      <c r="G55" s="172">
        <f>ROUND(E55*F55,2)</f>
        <v>0</v>
      </c>
      <c r="H55" s="171"/>
      <c r="I55" s="172">
        <f>ROUND(E55*H55,2)</f>
        <v>0</v>
      </c>
      <c r="J55" s="171"/>
      <c r="K55" s="172">
        <f>ROUND(E55*J55,2)</f>
        <v>0</v>
      </c>
      <c r="L55" s="172">
        <v>21</v>
      </c>
      <c r="M55" s="172">
        <f>G55*(1+L55/100)</f>
        <v>0</v>
      </c>
      <c r="N55" s="170">
        <v>1.2E-2</v>
      </c>
      <c r="O55" s="170">
        <f>ROUND(E55*N55,2)</f>
        <v>0.02</v>
      </c>
      <c r="P55" s="170">
        <v>0</v>
      </c>
      <c r="Q55" s="170">
        <f>ROUND(E55*P55,2)</f>
        <v>0</v>
      </c>
      <c r="R55" s="172" t="s">
        <v>338</v>
      </c>
      <c r="S55" s="172" t="s">
        <v>210</v>
      </c>
      <c r="T55" s="173" t="s">
        <v>210</v>
      </c>
      <c r="U55" s="158">
        <v>0</v>
      </c>
      <c r="V55" s="158">
        <f>ROUND(E55*U55,2)</f>
        <v>0</v>
      </c>
      <c r="W55" s="158"/>
      <c r="X55" s="158" t="s">
        <v>339</v>
      </c>
      <c r="Y55" s="148"/>
      <c r="Z55" s="148"/>
      <c r="AA55" s="148"/>
      <c r="AB55" s="148"/>
      <c r="AC55" s="148"/>
      <c r="AD55" s="148"/>
      <c r="AE55" s="148"/>
      <c r="AF55" s="148"/>
      <c r="AG55" s="148" t="s">
        <v>340</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55"/>
      <c r="B56" s="156"/>
      <c r="C56" s="190" t="s">
        <v>735</v>
      </c>
      <c r="D56" s="187"/>
      <c r="E56" s="188">
        <v>2</v>
      </c>
      <c r="F56" s="158"/>
      <c r="G56" s="158"/>
      <c r="H56" s="158"/>
      <c r="I56" s="158"/>
      <c r="J56" s="158"/>
      <c r="K56" s="158"/>
      <c r="L56" s="158"/>
      <c r="M56" s="158"/>
      <c r="N56" s="157"/>
      <c r="O56" s="157"/>
      <c r="P56" s="157"/>
      <c r="Q56" s="157"/>
      <c r="R56" s="158"/>
      <c r="S56" s="158"/>
      <c r="T56" s="158"/>
      <c r="U56" s="158"/>
      <c r="V56" s="158"/>
      <c r="W56" s="158"/>
      <c r="X56" s="158"/>
      <c r="Y56" s="148"/>
      <c r="Z56" s="148"/>
      <c r="AA56" s="148"/>
      <c r="AB56" s="148"/>
      <c r="AC56" s="148"/>
      <c r="AD56" s="148"/>
      <c r="AE56" s="148"/>
      <c r="AF56" s="148"/>
      <c r="AG56" s="148" t="s">
        <v>239</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ht="20.399999999999999" outlineLevel="1" x14ac:dyDescent="0.25">
      <c r="A57" s="167">
        <v>25</v>
      </c>
      <c r="B57" s="168" t="s">
        <v>740</v>
      </c>
      <c r="C57" s="183" t="s">
        <v>741</v>
      </c>
      <c r="D57" s="169" t="s">
        <v>233</v>
      </c>
      <c r="E57" s="170">
        <v>4</v>
      </c>
      <c r="F57" s="171"/>
      <c r="G57" s="172">
        <f>ROUND(E57*F57,2)</f>
        <v>0</v>
      </c>
      <c r="H57" s="171"/>
      <c r="I57" s="172">
        <f>ROUND(E57*H57,2)</f>
        <v>0</v>
      </c>
      <c r="J57" s="171"/>
      <c r="K57" s="172">
        <f>ROUND(E57*J57,2)</f>
        <v>0</v>
      </c>
      <c r="L57" s="172">
        <v>21</v>
      </c>
      <c r="M57" s="172">
        <f>G57*(1+L57/100)</f>
        <v>0</v>
      </c>
      <c r="N57" s="170">
        <v>1.6E-2</v>
      </c>
      <c r="O57" s="170">
        <f>ROUND(E57*N57,2)</f>
        <v>0.06</v>
      </c>
      <c r="P57" s="170">
        <v>0</v>
      </c>
      <c r="Q57" s="170">
        <f>ROUND(E57*P57,2)</f>
        <v>0</v>
      </c>
      <c r="R57" s="172" t="s">
        <v>338</v>
      </c>
      <c r="S57" s="172" t="s">
        <v>210</v>
      </c>
      <c r="T57" s="173" t="s">
        <v>210</v>
      </c>
      <c r="U57" s="158">
        <v>0</v>
      </c>
      <c r="V57" s="158">
        <f>ROUND(E57*U57,2)</f>
        <v>0</v>
      </c>
      <c r="W57" s="158"/>
      <c r="X57" s="158" t="s">
        <v>339</v>
      </c>
      <c r="Y57" s="148"/>
      <c r="Z57" s="148"/>
      <c r="AA57" s="148"/>
      <c r="AB57" s="148"/>
      <c r="AC57" s="148"/>
      <c r="AD57" s="148"/>
      <c r="AE57" s="148"/>
      <c r="AF57" s="148"/>
      <c r="AG57" s="148" t="s">
        <v>340</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55"/>
      <c r="B58" s="156"/>
      <c r="C58" s="190" t="s">
        <v>699</v>
      </c>
      <c r="D58" s="187"/>
      <c r="E58" s="188">
        <v>4</v>
      </c>
      <c r="F58" s="158"/>
      <c r="G58" s="158"/>
      <c r="H58" s="158"/>
      <c r="I58" s="158"/>
      <c r="J58" s="158"/>
      <c r="K58" s="158"/>
      <c r="L58" s="158"/>
      <c r="M58" s="158"/>
      <c r="N58" s="157"/>
      <c r="O58" s="157"/>
      <c r="P58" s="157"/>
      <c r="Q58" s="157"/>
      <c r="R58" s="158"/>
      <c r="S58" s="158"/>
      <c r="T58" s="158"/>
      <c r="U58" s="158"/>
      <c r="V58" s="158"/>
      <c r="W58" s="158"/>
      <c r="X58" s="158"/>
      <c r="Y58" s="148"/>
      <c r="Z58" s="148"/>
      <c r="AA58" s="148"/>
      <c r="AB58" s="148"/>
      <c r="AC58" s="148"/>
      <c r="AD58" s="148"/>
      <c r="AE58" s="148"/>
      <c r="AF58" s="148"/>
      <c r="AG58" s="148" t="s">
        <v>239</v>
      </c>
      <c r="AH58" s="148">
        <v>0</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x14ac:dyDescent="0.25">
      <c r="A59" s="3"/>
      <c r="B59" s="4"/>
      <c r="C59" s="184"/>
      <c r="D59" s="6"/>
      <c r="E59" s="3"/>
      <c r="F59" s="3"/>
      <c r="G59" s="3"/>
      <c r="H59" s="3"/>
      <c r="I59" s="3"/>
      <c r="J59" s="3"/>
      <c r="K59" s="3"/>
      <c r="L59" s="3"/>
      <c r="M59" s="3"/>
      <c r="N59" s="3"/>
      <c r="O59" s="3"/>
      <c r="P59" s="3"/>
      <c r="Q59" s="3"/>
      <c r="R59" s="3"/>
      <c r="S59" s="3"/>
      <c r="T59" s="3"/>
      <c r="U59" s="3"/>
      <c r="V59" s="3"/>
      <c r="W59" s="3"/>
      <c r="X59" s="3"/>
      <c r="AE59">
        <v>15</v>
      </c>
      <c r="AF59">
        <v>21</v>
      </c>
      <c r="AG59" t="s">
        <v>192</v>
      </c>
    </row>
    <row r="60" spans="1:60" x14ac:dyDescent="0.25">
      <c r="A60" s="151"/>
      <c r="B60" s="152" t="s">
        <v>29</v>
      </c>
      <c r="C60" s="185"/>
      <c r="D60" s="153"/>
      <c r="E60" s="154"/>
      <c r="F60" s="154"/>
      <c r="G60" s="166">
        <f>G8+G28+G48</f>
        <v>0</v>
      </c>
      <c r="H60" s="3"/>
      <c r="I60" s="3"/>
      <c r="J60" s="3"/>
      <c r="K60" s="3"/>
      <c r="L60" s="3"/>
      <c r="M60" s="3"/>
      <c r="N60" s="3"/>
      <c r="O60" s="3"/>
      <c r="P60" s="3"/>
      <c r="Q60" s="3"/>
      <c r="R60" s="3"/>
      <c r="S60" s="3"/>
      <c r="T60" s="3"/>
      <c r="U60" s="3"/>
      <c r="V60" s="3"/>
      <c r="W60" s="3"/>
      <c r="X60" s="3"/>
      <c r="AE60">
        <f>SUMIF(L7:L58,AE59,G7:G58)</f>
        <v>0</v>
      </c>
      <c r="AF60">
        <f>SUMIF(L7:L58,AF59,G7:G58)</f>
        <v>0</v>
      </c>
      <c r="AG60" t="s">
        <v>230</v>
      </c>
    </row>
    <row r="61" spans="1:60" x14ac:dyDescent="0.25">
      <c r="C61" s="186"/>
      <c r="D61" s="10"/>
      <c r="AG61" t="s">
        <v>231</v>
      </c>
    </row>
    <row r="62" spans="1:60" x14ac:dyDescent="0.25">
      <c r="D62" s="10"/>
    </row>
    <row r="63" spans="1:60" x14ac:dyDescent="0.25">
      <c r="D63" s="10"/>
    </row>
    <row r="64" spans="1:60"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FWKbEZhS3wMNPMzywiSzlSBM/WvPTeFuAYSTLtSymAatJc+WR/BwuvH/riKjVybOVX4YggzZSxoZ6w8g8Zb1xw==" saltValue="zAFwaYzn+pO9uw52e4P6G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D20C-A54D-4EC8-902F-18E9B6A33558}">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44140625" customWidth="1"/>
    <col min="2" max="2" width="12.5546875" style="122" customWidth="1"/>
    <col min="3" max="3" width="63.33203125" style="122" customWidth="1"/>
    <col min="4" max="4" width="4.88671875" customWidth="1"/>
    <col min="5" max="5" width="10.5546875" customWidth="1"/>
    <col min="6" max="6" width="9.88671875" customWidth="1"/>
    <col min="7" max="7" width="12.6640625" customWidth="1"/>
    <col min="8" max="11" width="0" hidden="1" customWidth="1"/>
    <col min="14" max="17" width="0" hidden="1" customWidth="1"/>
    <col min="18" max="18" width="6.88671875" customWidth="1"/>
    <col min="20" max="24" width="0" hidden="1" customWidth="1"/>
    <col min="29" max="29" width="0" hidden="1" customWidth="1"/>
    <col min="31" max="41" width="0" hidden="1" customWidth="1"/>
    <col min="53" max="53" width="98.6640625" customWidth="1"/>
  </cols>
  <sheetData>
    <row r="1" spans="1:60" ht="15.75" customHeight="1" x14ac:dyDescent="0.3">
      <c r="A1" s="248" t="s">
        <v>232</v>
      </c>
      <c r="B1" s="248"/>
      <c r="C1" s="248"/>
      <c r="D1" s="248"/>
      <c r="E1" s="248"/>
      <c r="F1" s="248"/>
      <c r="G1" s="248"/>
      <c r="AG1" t="s">
        <v>179</v>
      </c>
    </row>
    <row r="2" spans="1:60" ht="24.9" customHeight="1" x14ac:dyDescent="0.25">
      <c r="A2" s="140" t="s">
        <v>7</v>
      </c>
      <c r="B2" s="48" t="s">
        <v>43</v>
      </c>
      <c r="C2" s="249" t="s">
        <v>44</v>
      </c>
      <c r="D2" s="250"/>
      <c r="E2" s="250"/>
      <c r="F2" s="250"/>
      <c r="G2" s="251"/>
      <c r="AG2" t="s">
        <v>180</v>
      </c>
    </row>
    <row r="3" spans="1:60" ht="24.9" customHeight="1" x14ac:dyDescent="0.25">
      <c r="A3" s="140" t="s">
        <v>8</v>
      </c>
      <c r="B3" s="48" t="s">
        <v>70</v>
      </c>
      <c r="C3" s="249" t="s">
        <v>71</v>
      </c>
      <c r="D3" s="250"/>
      <c r="E3" s="250"/>
      <c r="F3" s="250"/>
      <c r="G3" s="251"/>
      <c r="AC3" s="122" t="s">
        <v>180</v>
      </c>
      <c r="AG3" t="s">
        <v>182</v>
      </c>
    </row>
    <row r="4" spans="1:60" ht="24.9" customHeight="1" x14ac:dyDescent="0.25">
      <c r="A4" s="141" t="s">
        <v>9</v>
      </c>
      <c r="B4" s="142" t="s">
        <v>70</v>
      </c>
      <c r="C4" s="252" t="s">
        <v>71</v>
      </c>
      <c r="D4" s="253"/>
      <c r="E4" s="253"/>
      <c r="F4" s="253"/>
      <c r="G4" s="254"/>
      <c r="AG4" t="s">
        <v>183</v>
      </c>
    </row>
    <row r="5" spans="1:60" x14ac:dyDescent="0.25">
      <c r="D5" s="10"/>
    </row>
    <row r="6" spans="1:60" ht="39.6" x14ac:dyDescent="0.25">
      <c r="A6" s="144" t="s">
        <v>184</v>
      </c>
      <c r="B6" s="146" t="s">
        <v>185</v>
      </c>
      <c r="C6" s="146" t="s">
        <v>186</v>
      </c>
      <c r="D6" s="145" t="s">
        <v>187</v>
      </c>
      <c r="E6" s="144" t="s">
        <v>188</v>
      </c>
      <c r="F6" s="143" t="s">
        <v>189</v>
      </c>
      <c r="G6" s="144" t="s">
        <v>29</v>
      </c>
      <c r="H6" s="147" t="s">
        <v>30</v>
      </c>
      <c r="I6" s="147" t="s">
        <v>190</v>
      </c>
      <c r="J6" s="147" t="s">
        <v>31</v>
      </c>
      <c r="K6" s="147" t="s">
        <v>191</v>
      </c>
      <c r="L6" s="147" t="s">
        <v>192</v>
      </c>
      <c r="M6" s="147" t="s">
        <v>193</v>
      </c>
      <c r="N6" s="147" t="s">
        <v>194</v>
      </c>
      <c r="O6" s="147" t="s">
        <v>195</v>
      </c>
      <c r="P6" s="147" t="s">
        <v>196</v>
      </c>
      <c r="Q6" s="147" t="s">
        <v>197</v>
      </c>
      <c r="R6" s="147" t="s">
        <v>198</v>
      </c>
      <c r="S6" s="147" t="s">
        <v>199</v>
      </c>
      <c r="T6" s="147" t="s">
        <v>200</v>
      </c>
      <c r="U6" s="147" t="s">
        <v>201</v>
      </c>
      <c r="V6" s="147" t="s">
        <v>202</v>
      </c>
      <c r="W6" s="147" t="s">
        <v>203</v>
      </c>
      <c r="X6" s="147" t="s">
        <v>204</v>
      </c>
    </row>
    <row r="7" spans="1:60" hidden="1" x14ac:dyDescent="0.25">
      <c r="A7" s="3"/>
      <c r="B7" s="4"/>
      <c r="C7" s="4"/>
      <c r="D7" s="6"/>
      <c r="E7" s="149"/>
      <c r="F7" s="150"/>
      <c r="G7" s="150"/>
      <c r="H7" s="150"/>
      <c r="I7" s="150"/>
      <c r="J7" s="150"/>
      <c r="K7" s="150"/>
      <c r="L7" s="150"/>
      <c r="M7" s="150"/>
      <c r="N7" s="149"/>
      <c r="O7" s="149"/>
      <c r="P7" s="149"/>
      <c r="Q7" s="149"/>
      <c r="R7" s="150"/>
      <c r="S7" s="150"/>
      <c r="T7" s="150"/>
      <c r="U7" s="150"/>
      <c r="V7" s="150"/>
      <c r="W7" s="150"/>
      <c r="X7" s="150"/>
    </row>
    <row r="8" spans="1:60" x14ac:dyDescent="0.25">
      <c r="A8" s="160" t="s">
        <v>205</v>
      </c>
      <c r="B8" s="161" t="s">
        <v>143</v>
      </c>
      <c r="C8" s="181" t="s">
        <v>144</v>
      </c>
      <c r="D8" s="162"/>
      <c r="E8" s="163"/>
      <c r="F8" s="164"/>
      <c r="G8" s="164">
        <f>SUMIF(AG9:AG47,"&lt;&gt;NOR",G9:G47)</f>
        <v>0</v>
      </c>
      <c r="H8" s="164"/>
      <c r="I8" s="164">
        <f>SUM(I9:I47)</f>
        <v>0</v>
      </c>
      <c r="J8" s="164"/>
      <c r="K8" s="164">
        <f>SUM(K9:K47)</f>
        <v>0</v>
      </c>
      <c r="L8" s="164"/>
      <c r="M8" s="164">
        <f>SUM(M9:M47)</f>
        <v>0</v>
      </c>
      <c r="N8" s="163"/>
      <c r="O8" s="163">
        <f>SUM(O9:O47)</f>
        <v>0</v>
      </c>
      <c r="P8" s="163"/>
      <c r="Q8" s="163">
        <f>SUM(Q9:Q47)</f>
        <v>0</v>
      </c>
      <c r="R8" s="164"/>
      <c r="S8" s="164"/>
      <c r="T8" s="165"/>
      <c r="U8" s="159"/>
      <c r="V8" s="159">
        <f>SUM(V9:V47)</f>
        <v>115.01000000000002</v>
      </c>
      <c r="W8" s="159"/>
      <c r="X8" s="159"/>
      <c r="AG8" t="s">
        <v>206</v>
      </c>
    </row>
    <row r="9" spans="1:60" outlineLevel="1" x14ac:dyDescent="0.25">
      <c r="A9" s="167">
        <v>1</v>
      </c>
      <c r="B9" s="168" t="s">
        <v>742</v>
      </c>
      <c r="C9" s="183" t="s">
        <v>743</v>
      </c>
      <c r="D9" s="169" t="s">
        <v>286</v>
      </c>
      <c r="E9" s="170">
        <v>67.391999999999996</v>
      </c>
      <c r="F9" s="171"/>
      <c r="G9" s="172">
        <f>ROUND(E9*F9,2)</f>
        <v>0</v>
      </c>
      <c r="H9" s="171"/>
      <c r="I9" s="172">
        <f>ROUND(E9*H9,2)</f>
        <v>0</v>
      </c>
      <c r="J9" s="171"/>
      <c r="K9" s="172">
        <f>ROUND(E9*J9,2)</f>
        <v>0</v>
      </c>
      <c r="L9" s="172">
        <v>21</v>
      </c>
      <c r="M9" s="172">
        <f>G9*(1+L9/100)</f>
        <v>0</v>
      </c>
      <c r="N9" s="170">
        <v>0</v>
      </c>
      <c r="O9" s="170">
        <f>ROUND(E9*N9,2)</f>
        <v>0</v>
      </c>
      <c r="P9" s="170">
        <v>0</v>
      </c>
      <c r="Q9" s="170">
        <f>ROUND(E9*P9,2)</f>
        <v>0</v>
      </c>
      <c r="R9" s="172" t="s">
        <v>234</v>
      </c>
      <c r="S9" s="172" t="s">
        <v>210</v>
      </c>
      <c r="T9" s="173" t="s">
        <v>210</v>
      </c>
      <c r="U9" s="158">
        <v>0.12</v>
      </c>
      <c r="V9" s="158">
        <f>ROUND(E9*U9,2)</f>
        <v>8.09</v>
      </c>
      <c r="W9" s="158"/>
      <c r="X9" s="158" t="s">
        <v>235</v>
      </c>
      <c r="Y9" s="148"/>
      <c r="Z9" s="148"/>
      <c r="AA9" s="148"/>
      <c r="AB9" s="148"/>
      <c r="AC9" s="148"/>
      <c r="AD9" s="148"/>
      <c r="AE9" s="148"/>
      <c r="AF9" s="148"/>
      <c r="AG9" s="148" t="s">
        <v>236</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0" ht="21" outlineLevel="1" x14ac:dyDescent="0.25">
      <c r="A10" s="155"/>
      <c r="B10" s="156"/>
      <c r="C10" s="255" t="s">
        <v>744</v>
      </c>
      <c r="D10" s="256"/>
      <c r="E10" s="256"/>
      <c r="F10" s="256"/>
      <c r="G10" s="256"/>
      <c r="H10" s="158"/>
      <c r="I10" s="158"/>
      <c r="J10" s="158"/>
      <c r="K10" s="158"/>
      <c r="L10" s="158"/>
      <c r="M10" s="158"/>
      <c r="N10" s="157"/>
      <c r="O10" s="157"/>
      <c r="P10" s="157"/>
      <c r="Q10" s="157"/>
      <c r="R10" s="158"/>
      <c r="S10" s="158"/>
      <c r="T10" s="158"/>
      <c r="U10" s="158"/>
      <c r="V10" s="158"/>
      <c r="W10" s="158"/>
      <c r="X10" s="158"/>
      <c r="Y10" s="148"/>
      <c r="Z10" s="148"/>
      <c r="AA10" s="148"/>
      <c r="AB10" s="148"/>
      <c r="AC10" s="148"/>
      <c r="AD10" s="148"/>
      <c r="AE10" s="148"/>
      <c r="AF10" s="148"/>
      <c r="AG10" s="148" t="s">
        <v>238</v>
      </c>
      <c r="AH10" s="148"/>
      <c r="AI10" s="148"/>
      <c r="AJ10" s="148"/>
      <c r="AK10" s="148"/>
      <c r="AL10" s="148"/>
      <c r="AM10" s="148"/>
      <c r="AN10" s="148"/>
      <c r="AO10" s="148"/>
      <c r="AP10" s="148"/>
      <c r="AQ10" s="148"/>
      <c r="AR10" s="148"/>
      <c r="AS10" s="148"/>
      <c r="AT10" s="148"/>
      <c r="AU10" s="148"/>
      <c r="AV10" s="148"/>
      <c r="AW10" s="148"/>
      <c r="AX10" s="148"/>
      <c r="AY10" s="148"/>
      <c r="AZ10" s="148"/>
      <c r="BA10" s="189"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0" s="148"/>
      <c r="BC10" s="148"/>
      <c r="BD10" s="148"/>
      <c r="BE10" s="148"/>
      <c r="BF10" s="148"/>
      <c r="BG10" s="148"/>
      <c r="BH10" s="148"/>
    </row>
    <row r="11" spans="1:60" outlineLevel="1" x14ac:dyDescent="0.25">
      <c r="A11" s="155"/>
      <c r="B11" s="156"/>
      <c r="C11" s="190" t="s">
        <v>745</v>
      </c>
      <c r="D11" s="187"/>
      <c r="E11" s="188">
        <v>35.712000000000003</v>
      </c>
      <c r="F11" s="158"/>
      <c r="G11" s="158"/>
      <c r="H11" s="158"/>
      <c r="I11" s="158"/>
      <c r="J11" s="158"/>
      <c r="K11" s="158"/>
      <c r="L11" s="158"/>
      <c r="M11" s="158"/>
      <c r="N11" s="157"/>
      <c r="O11" s="157"/>
      <c r="P11" s="157"/>
      <c r="Q11" s="157"/>
      <c r="R11" s="158"/>
      <c r="S11" s="158"/>
      <c r="T11" s="158"/>
      <c r="U11" s="158"/>
      <c r="V11" s="158"/>
      <c r="W11" s="158"/>
      <c r="X11" s="158"/>
      <c r="Y11" s="148"/>
      <c r="Z11" s="148"/>
      <c r="AA11" s="148"/>
      <c r="AB11" s="148"/>
      <c r="AC11" s="148"/>
      <c r="AD11" s="148"/>
      <c r="AE11" s="148"/>
      <c r="AF11" s="148"/>
      <c r="AG11" s="148" t="s">
        <v>239</v>
      </c>
      <c r="AH11" s="148">
        <v>0</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row>
    <row r="12" spans="1:60" outlineLevel="1" x14ac:dyDescent="0.25">
      <c r="A12" s="155"/>
      <c r="B12" s="156"/>
      <c r="C12" s="190" t="s">
        <v>746</v>
      </c>
      <c r="D12" s="187"/>
      <c r="E12" s="188">
        <v>31.68</v>
      </c>
      <c r="F12" s="158"/>
      <c r="G12" s="158"/>
      <c r="H12" s="158"/>
      <c r="I12" s="158"/>
      <c r="J12" s="158"/>
      <c r="K12" s="158"/>
      <c r="L12" s="158"/>
      <c r="M12" s="158"/>
      <c r="N12" s="157"/>
      <c r="O12" s="157"/>
      <c r="P12" s="157"/>
      <c r="Q12" s="157"/>
      <c r="R12" s="158"/>
      <c r="S12" s="158"/>
      <c r="T12" s="158"/>
      <c r="U12" s="158"/>
      <c r="V12" s="158"/>
      <c r="W12" s="158"/>
      <c r="X12" s="158"/>
      <c r="Y12" s="148"/>
      <c r="Z12" s="148"/>
      <c r="AA12" s="148"/>
      <c r="AB12" s="148"/>
      <c r="AC12" s="148"/>
      <c r="AD12" s="148"/>
      <c r="AE12" s="148"/>
      <c r="AF12" s="148"/>
      <c r="AG12" s="148" t="s">
        <v>239</v>
      </c>
      <c r="AH12" s="148">
        <v>0</v>
      </c>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row>
    <row r="13" spans="1:60" outlineLevel="1" x14ac:dyDescent="0.25">
      <c r="A13" s="167">
        <v>2</v>
      </c>
      <c r="B13" s="168" t="s">
        <v>747</v>
      </c>
      <c r="C13" s="183" t="s">
        <v>748</v>
      </c>
      <c r="D13" s="169" t="s">
        <v>286</v>
      </c>
      <c r="E13" s="170">
        <v>67.391999999999996</v>
      </c>
      <c r="F13" s="171"/>
      <c r="G13" s="172">
        <f>ROUND(E13*F13,2)</f>
        <v>0</v>
      </c>
      <c r="H13" s="171"/>
      <c r="I13" s="172">
        <f>ROUND(E13*H13,2)</f>
        <v>0</v>
      </c>
      <c r="J13" s="171"/>
      <c r="K13" s="172">
        <f>ROUND(E13*J13,2)</f>
        <v>0</v>
      </c>
      <c r="L13" s="172">
        <v>21</v>
      </c>
      <c r="M13" s="172">
        <f>G13*(1+L13/100)</f>
        <v>0</v>
      </c>
      <c r="N13" s="170">
        <v>0</v>
      </c>
      <c r="O13" s="170">
        <f>ROUND(E13*N13,2)</f>
        <v>0</v>
      </c>
      <c r="P13" s="170">
        <v>0</v>
      </c>
      <c r="Q13" s="170">
        <f>ROUND(E13*P13,2)</f>
        <v>0</v>
      </c>
      <c r="R13" s="172" t="s">
        <v>234</v>
      </c>
      <c r="S13" s="172" t="s">
        <v>210</v>
      </c>
      <c r="T13" s="173" t="s">
        <v>210</v>
      </c>
      <c r="U13" s="158">
        <v>4.3099999999999999E-2</v>
      </c>
      <c r="V13" s="158">
        <f>ROUND(E13*U13,2)</f>
        <v>2.9</v>
      </c>
      <c r="W13" s="158"/>
      <c r="X13" s="158" t="s">
        <v>235</v>
      </c>
      <c r="Y13" s="148"/>
      <c r="Z13" s="148"/>
      <c r="AA13" s="148"/>
      <c r="AB13" s="148"/>
      <c r="AC13" s="148"/>
      <c r="AD13" s="148"/>
      <c r="AE13" s="148"/>
      <c r="AF13" s="148"/>
      <c r="AG13" s="148" t="s">
        <v>236</v>
      </c>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row>
    <row r="14" spans="1:60" ht="21" outlineLevel="1" x14ac:dyDescent="0.25">
      <c r="A14" s="155"/>
      <c r="B14" s="156"/>
      <c r="C14" s="255" t="s">
        <v>744</v>
      </c>
      <c r="D14" s="256"/>
      <c r="E14" s="256"/>
      <c r="F14" s="256"/>
      <c r="G14" s="256"/>
      <c r="H14" s="158"/>
      <c r="I14" s="158"/>
      <c r="J14" s="158"/>
      <c r="K14" s="158"/>
      <c r="L14" s="158"/>
      <c r="M14" s="158"/>
      <c r="N14" s="157"/>
      <c r="O14" s="157"/>
      <c r="P14" s="157"/>
      <c r="Q14" s="157"/>
      <c r="R14" s="158"/>
      <c r="S14" s="158"/>
      <c r="T14" s="158"/>
      <c r="U14" s="158"/>
      <c r="V14" s="158"/>
      <c r="W14" s="158"/>
      <c r="X14" s="158"/>
      <c r="Y14" s="148"/>
      <c r="Z14" s="148"/>
      <c r="AA14" s="148"/>
      <c r="AB14" s="148"/>
      <c r="AC14" s="148"/>
      <c r="AD14" s="148"/>
      <c r="AE14" s="148"/>
      <c r="AF14" s="148"/>
      <c r="AG14" s="148" t="s">
        <v>238</v>
      </c>
      <c r="AH14" s="148"/>
      <c r="AI14" s="148"/>
      <c r="AJ14" s="148"/>
      <c r="AK14" s="148"/>
      <c r="AL14" s="148"/>
      <c r="AM14" s="148"/>
      <c r="AN14" s="148"/>
      <c r="AO14" s="148"/>
      <c r="AP14" s="148"/>
      <c r="AQ14" s="148"/>
      <c r="AR14" s="148"/>
      <c r="AS14" s="148"/>
      <c r="AT14" s="148"/>
      <c r="AU14" s="148"/>
      <c r="AV14" s="148"/>
      <c r="AW14" s="148"/>
      <c r="AX14" s="148"/>
      <c r="AY14" s="148"/>
      <c r="AZ14" s="148"/>
      <c r="BA14" s="189" t="str">
        <f>C14</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BB14" s="148"/>
      <c r="BC14" s="148"/>
      <c r="BD14" s="148"/>
      <c r="BE14" s="148"/>
      <c r="BF14" s="148"/>
      <c r="BG14" s="148"/>
      <c r="BH14" s="148"/>
    </row>
    <row r="15" spans="1:60" outlineLevel="1" x14ac:dyDescent="0.25">
      <c r="A15" s="155"/>
      <c r="B15" s="156"/>
      <c r="C15" s="190" t="s">
        <v>749</v>
      </c>
      <c r="D15" s="187"/>
      <c r="E15" s="188">
        <v>67.391999999999996</v>
      </c>
      <c r="F15" s="158"/>
      <c r="G15" s="158"/>
      <c r="H15" s="158"/>
      <c r="I15" s="158"/>
      <c r="J15" s="158"/>
      <c r="K15" s="158"/>
      <c r="L15" s="158"/>
      <c r="M15" s="158"/>
      <c r="N15" s="157"/>
      <c r="O15" s="157"/>
      <c r="P15" s="157"/>
      <c r="Q15" s="157"/>
      <c r="R15" s="158"/>
      <c r="S15" s="158"/>
      <c r="T15" s="158"/>
      <c r="U15" s="158"/>
      <c r="V15" s="158"/>
      <c r="W15" s="158"/>
      <c r="X15" s="158"/>
      <c r="Y15" s="148"/>
      <c r="Z15" s="148"/>
      <c r="AA15" s="148"/>
      <c r="AB15" s="148"/>
      <c r="AC15" s="148"/>
      <c r="AD15" s="148"/>
      <c r="AE15" s="148"/>
      <c r="AF15" s="148"/>
      <c r="AG15" s="148" t="s">
        <v>239</v>
      </c>
      <c r="AH15" s="148">
        <v>0</v>
      </c>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row>
    <row r="16" spans="1:60" outlineLevel="1" x14ac:dyDescent="0.25">
      <c r="A16" s="167">
        <v>3</v>
      </c>
      <c r="B16" s="168" t="s">
        <v>575</v>
      </c>
      <c r="C16" s="183" t="s">
        <v>576</v>
      </c>
      <c r="D16" s="169" t="s">
        <v>286</v>
      </c>
      <c r="E16" s="170">
        <v>53.6</v>
      </c>
      <c r="F16" s="171"/>
      <c r="G16" s="172">
        <f>ROUND(E16*F16,2)</f>
        <v>0</v>
      </c>
      <c r="H16" s="171"/>
      <c r="I16" s="172">
        <f>ROUND(E16*H16,2)</f>
        <v>0</v>
      </c>
      <c r="J16" s="171"/>
      <c r="K16" s="172">
        <f>ROUND(E16*J16,2)</f>
        <v>0</v>
      </c>
      <c r="L16" s="172">
        <v>21</v>
      </c>
      <c r="M16" s="172">
        <f>G16*(1+L16/100)</f>
        <v>0</v>
      </c>
      <c r="N16" s="170">
        <v>0</v>
      </c>
      <c r="O16" s="170">
        <f>ROUND(E16*N16,2)</f>
        <v>0</v>
      </c>
      <c r="P16" s="170">
        <v>0</v>
      </c>
      <c r="Q16" s="170">
        <f>ROUND(E16*P16,2)</f>
        <v>0</v>
      </c>
      <c r="R16" s="172" t="s">
        <v>234</v>
      </c>
      <c r="S16" s="172" t="s">
        <v>210</v>
      </c>
      <c r="T16" s="173" t="s">
        <v>210</v>
      </c>
      <c r="U16" s="158">
        <v>0.23</v>
      </c>
      <c r="V16" s="158">
        <f>ROUND(E16*U16,2)</f>
        <v>12.33</v>
      </c>
      <c r="W16" s="158"/>
      <c r="X16" s="158" t="s">
        <v>235</v>
      </c>
      <c r="Y16" s="148"/>
      <c r="Z16" s="148"/>
      <c r="AA16" s="148"/>
      <c r="AB16" s="148"/>
      <c r="AC16" s="148"/>
      <c r="AD16" s="148"/>
      <c r="AE16" s="148"/>
      <c r="AF16" s="148"/>
      <c r="AG16" s="148" t="s">
        <v>236</v>
      </c>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row>
    <row r="17" spans="1:60" ht="21" outlineLevel="1" x14ac:dyDescent="0.25">
      <c r="A17" s="155"/>
      <c r="B17" s="156"/>
      <c r="C17" s="255" t="s">
        <v>577</v>
      </c>
      <c r="D17" s="256"/>
      <c r="E17" s="256"/>
      <c r="F17" s="256"/>
      <c r="G17" s="256"/>
      <c r="H17" s="158"/>
      <c r="I17" s="158"/>
      <c r="J17" s="158"/>
      <c r="K17" s="158"/>
      <c r="L17" s="158"/>
      <c r="M17" s="158"/>
      <c r="N17" s="157"/>
      <c r="O17" s="157"/>
      <c r="P17" s="157"/>
      <c r="Q17" s="157"/>
      <c r="R17" s="158"/>
      <c r="S17" s="158"/>
      <c r="T17" s="158"/>
      <c r="U17" s="158"/>
      <c r="V17" s="158"/>
      <c r="W17" s="158"/>
      <c r="X17" s="158"/>
      <c r="Y17" s="148"/>
      <c r="Z17" s="148"/>
      <c r="AA17" s="148"/>
      <c r="AB17" s="148"/>
      <c r="AC17" s="148"/>
      <c r="AD17" s="148"/>
      <c r="AE17" s="148"/>
      <c r="AF17" s="148"/>
      <c r="AG17" s="148" t="s">
        <v>238</v>
      </c>
      <c r="AH17" s="148"/>
      <c r="AI17" s="148"/>
      <c r="AJ17" s="148"/>
      <c r="AK17" s="148"/>
      <c r="AL17" s="148"/>
      <c r="AM17" s="148"/>
      <c r="AN17" s="148"/>
      <c r="AO17" s="148"/>
      <c r="AP17" s="148"/>
      <c r="AQ17" s="148"/>
      <c r="AR17" s="148"/>
      <c r="AS17" s="148"/>
      <c r="AT17" s="148"/>
      <c r="AU17" s="148"/>
      <c r="AV17" s="148"/>
      <c r="AW17" s="148"/>
      <c r="AX17" s="148"/>
      <c r="AY17" s="148"/>
      <c r="AZ17" s="148"/>
      <c r="BA17" s="189" t="str">
        <f>C17</f>
        <v>zapažených i nezapažených s urovnáním dna do předepsaného profilu a spádu, s přehozením výkopku na přilehlém terénu na vzdálenost do 3 m od podélné osy rýhy nebo s naložením výkopku na dopravní prostředek.</v>
      </c>
      <c r="BB17" s="148"/>
      <c r="BC17" s="148"/>
      <c r="BD17" s="148"/>
      <c r="BE17" s="148"/>
      <c r="BF17" s="148"/>
      <c r="BG17" s="148"/>
      <c r="BH17" s="148"/>
    </row>
    <row r="18" spans="1:60" outlineLevel="1" x14ac:dyDescent="0.25">
      <c r="A18" s="155"/>
      <c r="B18" s="156"/>
      <c r="C18" s="190" t="s">
        <v>750</v>
      </c>
      <c r="D18" s="187"/>
      <c r="E18" s="188">
        <v>53.6</v>
      </c>
      <c r="F18" s="158"/>
      <c r="G18" s="158"/>
      <c r="H18" s="158"/>
      <c r="I18" s="158"/>
      <c r="J18" s="158"/>
      <c r="K18" s="158"/>
      <c r="L18" s="158"/>
      <c r="M18" s="158"/>
      <c r="N18" s="157"/>
      <c r="O18" s="157"/>
      <c r="P18" s="157"/>
      <c r="Q18" s="157"/>
      <c r="R18" s="158"/>
      <c r="S18" s="158"/>
      <c r="T18" s="158"/>
      <c r="U18" s="158"/>
      <c r="V18" s="158"/>
      <c r="W18" s="158"/>
      <c r="X18" s="158"/>
      <c r="Y18" s="148"/>
      <c r="Z18" s="148"/>
      <c r="AA18" s="148"/>
      <c r="AB18" s="148"/>
      <c r="AC18" s="148"/>
      <c r="AD18" s="148"/>
      <c r="AE18" s="148"/>
      <c r="AF18" s="148"/>
      <c r="AG18" s="148" t="s">
        <v>239</v>
      </c>
      <c r="AH18" s="148">
        <v>0</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row>
    <row r="19" spans="1:60" outlineLevel="1" x14ac:dyDescent="0.25">
      <c r="A19" s="167">
        <v>4</v>
      </c>
      <c r="B19" s="168" t="s">
        <v>579</v>
      </c>
      <c r="C19" s="183" t="s">
        <v>580</v>
      </c>
      <c r="D19" s="169" t="s">
        <v>286</v>
      </c>
      <c r="E19" s="170">
        <v>53.6</v>
      </c>
      <c r="F19" s="171"/>
      <c r="G19" s="172">
        <f>ROUND(E19*F19,2)</f>
        <v>0</v>
      </c>
      <c r="H19" s="171"/>
      <c r="I19" s="172">
        <f>ROUND(E19*H19,2)</f>
        <v>0</v>
      </c>
      <c r="J19" s="171"/>
      <c r="K19" s="172">
        <f>ROUND(E19*J19,2)</f>
        <v>0</v>
      </c>
      <c r="L19" s="172">
        <v>21</v>
      </c>
      <c r="M19" s="172">
        <f>G19*(1+L19/100)</f>
        <v>0</v>
      </c>
      <c r="N19" s="170">
        <v>0</v>
      </c>
      <c r="O19" s="170">
        <f>ROUND(E19*N19,2)</f>
        <v>0</v>
      </c>
      <c r="P19" s="170">
        <v>0</v>
      </c>
      <c r="Q19" s="170">
        <f>ROUND(E19*P19,2)</f>
        <v>0</v>
      </c>
      <c r="R19" s="172" t="s">
        <v>234</v>
      </c>
      <c r="S19" s="172" t="s">
        <v>210</v>
      </c>
      <c r="T19" s="173" t="s">
        <v>210</v>
      </c>
      <c r="U19" s="158">
        <v>0.38979999999999998</v>
      </c>
      <c r="V19" s="158">
        <f>ROUND(E19*U19,2)</f>
        <v>20.89</v>
      </c>
      <c r="W19" s="158"/>
      <c r="X19" s="158" t="s">
        <v>235</v>
      </c>
      <c r="Y19" s="148"/>
      <c r="Z19" s="148"/>
      <c r="AA19" s="148"/>
      <c r="AB19" s="148"/>
      <c r="AC19" s="148"/>
      <c r="AD19" s="148"/>
      <c r="AE19" s="148"/>
      <c r="AF19" s="148"/>
      <c r="AG19" s="148" t="s">
        <v>236</v>
      </c>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row>
    <row r="20" spans="1:60" ht="21" outlineLevel="1" x14ac:dyDescent="0.25">
      <c r="A20" s="155"/>
      <c r="B20" s="156"/>
      <c r="C20" s="255" t="s">
        <v>577</v>
      </c>
      <c r="D20" s="256"/>
      <c r="E20" s="256"/>
      <c r="F20" s="256"/>
      <c r="G20" s="256"/>
      <c r="H20" s="158"/>
      <c r="I20" s="158"/>
      <c r="J20" s="158"/>
      <c r="K20" s="158"/>
      <c r="L20" s="158"/>
      <c r="M20" s="158"/>
      <c r="N20" s="157"/>
      <c r="O20" s="157"/>
      <c r="P20" s="157"/>
      <c r="Q20" s="157"/>
      <c r="R20" s="158"/>
      <c r="S20" s="158"/>
      <c r="T20" s="158"/>
      <c r="U20" s="158"/>
      <c r="V20" s="158"/>
      <c r="W20" s="158"/>
      <c r="X20" s="158"/>
      <c r="Y20" s="148"/>
      <c r="Z20" s="148"/>
      <c r="AA20" s="148"/>
      <c r="AB20" s="148"/>
      <c r="AC20" s="148"/>
      <c r="AD20" s="148"/>
      <c r="AE20" s="148"/>
      <c r="AF20" s="148"/>
      <c r="AG20" s="148" t="s">
        <v>238</v>
      </c>
      <c r="AH20" s="148"/>
      <c r="AI20" s="148"/>
      <c r="AJ20" s="148"/>
      <c r="AK20" s="148"/>
      <c r="AL20" s="148"/>
      <c r="AM20" s="148"/>
      <c r="AN20" s="148"/>
      <c r="AO20" s="148"/>
      <c r="AP20" s="148"/>
      <c r="AQ20" s="148"/>
      <c r="AR20" s="148"/>
      <c r="AS20" s="148"/>
      <c r="AT20" s="148"/>
      <c r="AU20" s="148"/>
      <c r="AV20" s="148"/>
      <c r="AW20" s="148"/>
      <c r="AX20" s="148"/>
      <c r="AY20" s="148"/>
      <c r="AZ20" s="148"/>
      <c r="BA20" s="189" t="str">
        <f>C20</f>
        <v>zapažených i nezapažených s urovnáním dna do předepsaného profilu a spádu, s přehozením výkopku na přilehlém terénu na vzdálenost do 3 m od podélné osy rýhy nebo s naložením výkopku na dopravní prostředek.</v>
      </c>
      <c r="BB20" s="148"/>
      <c r="BC20" s="148"/>
      <c r="BD20" s="148"/>
      <c r="BE20" s="148"/>
      <c r="BF20" s="148"/>
      <c r="BG20" s="148"/>
      <c r="BH20" s="148"/>
    </row>
    <row r="21" spans="1:60" outlineLevel="1" x14ac:dyDescent="0.25">
      <c r="A21" s="155"/>
      <c r="B21" s="156"/>
      <c r="C21" s="190" t="s">
        <v>751</v>
      </c>
      <c r="D21" s="187"/>
      <c r="E21" s="188">
        <v>53.6</v>
      </c>
      <c r="F21" s="158"/>
      <c r="G21" s="158"/>
      <c r="H21" s="158"/>
      <c r="I21" s="158"/>
      <c r="J21" s="158"/>
      <c r="K21" s="158"/>
      <c r="L21" s="158"/>
      <c r="M21" s="158"/>
      <c r="N21" s="157"/>
      <c r="O21" s="157"/>
      <c r="P21" s="157"/>
      <c r="Q21" s="157"/>
      <c r="R21" s="158"/>
      <c r="S21" s="158"/>
      <c r="T21" s="158"/>
      <c r="U21" s="158"/>
      <c r="V21" s="158"/>
      <c r="W21" s="158"/>
      <c r="X21" s="158"/>
      <c r="Y21" s="148"/>
      <c r="Z21" s="148"/>
      <c r="AA21" s="148"/>
      <c r="AB21" s="148"/>
      <c r="AC21" s="148"/>
      <c r="AD21" s="148"/>
      <c r="AE21" s="148"/>
      <c r="AF21" s="148"/>
      <c r="AG21" s="148" t="s">
        <v>239</v>
      </c>
      <c r="AH21" s="148">
        <v>0</v>
      </c>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row>
    <row r="22" spans="1:60" ht="20.399999999999999" outlineLevel="1" x14ac:dyDescent="0.25">
      <c r="A22" s="167">
        <v>5</v>
      </c>
      <c r="B22" s="168" t="s">
        <v>582</v>
      </c>
      <c r="C22" s="183" t="s">
        <v>583</v>
      </c>
      <c r="D22" s="169" t="s">
        <v>286</v>
      </c>
      <c r="E22" s="170">
        <v>2.16</v>
      </c>
      <c r="F22" s="171"/>
      <c r="G22" s="172">
        <f>ROUND(E22*F22,2)</f>
        <v>0</v>
      </c>
      <c r="H22" s="171"/>
      <c r="I22" s="172">
        <f>ROUND(E22*H22,2)</f>
        <v>0</v>
      </c>
      <c r="J22" s="171"/>
      <c r="K22" s="172">
        <f>ROUND(E22*J22,2)</f>
        <v>0</v>
      </c>
      <c r="L22" s="172">
        <v>21</v>
      </c>
      <c r="M22" s="172">
        <f>G22*(1+L22/100)</f>
        <v>0</v>
      </c>
      <c r="N22" s="170">
        <v>0</v>
      </c>
      <c r="O22" s="170">
        <f>ROUND(E22*N22,2)</f>
        <v>0</v>
      </c>
      <c r="P22" s="170">
        <v>0</v>
      </c>
      <c r="Q22" s="170">
        <f>ROUND(E22*P22,2)</f>
        <v>0</v>
      </c>
      <c r="R22" s="172" t="s">
        <v>234</v>
      </c>
      <c r="S22" s="172" t="s">
        <v>210</v>
      </c>
      <c r="T22" s="173" t="s">
        <v>210</v>
      </c>
      <c r="U22" s="158">
        <v>3.1309999999999998</v>
      </c>
      <c r="V22" s="158">
        <f>ROUND(E22*U22,2)</f>
        <v>6.76</v>
      </c>
      <c r="W22" s="158"/>
      <c r="X22" s="158" t="s">
        <v>235</v>
      </c>
      <c r="Y22" s="148"/>
      <c r="Z22" s="148"/>
      <c r="AA22" s="148"/>
      <c r="AB22" s="148"/>
      <c r="AC22" s="148"/>
      <c r="AD22" s="148"/>
      <c r="AE22" s="148"/>
      <c r="AF22" s="148"/>
      <c r="AG22" s="148" t="s">
        <v>236</v>
      </c>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row>
    <row r="23" spans="1:60" ht="21" outlineLevel="1" x14ac:dyDescent="0.25">
      <c r="A23" s="155"/>
      <c r="B23" s="156"/>
      <c r="C23" s="255" t="s">
        <v>584</v>
      </c>
      <c r="D23" s="256"/>
      <c r="E23" s="256"/>
      <c r="F23" s="256"/>
      <c r="G23" s="256"/>
      <c r="H23" s="158"/>
      <c r="I23" s="158"/>
      <c r="J23" s="158"/>
      <c r="K23" s="158"/>
      <c r="L23" s="158"/>
      <c r="M23" s="158"/>
      <c r="N23" s="157"/>
      <c r="O23" s="157"/>
      <c r="P23" s="157"/>
      <c r="Q23" s="157"/>
      <c r="R23" s="158"/>
      <c r="S23" s="158"/>
      <c r="T23" s="158"/>
      <c r="U23" s="158"/>
      <c r="V23" s="158"/>
      <c r="W23" s="158"/>
      <c r="X23" s="158"/>
      <c r="Y23" s="148"/>
      <c r="Z23" s="148"/>
      <c r="AA23" s="148"/>
      <c r="AB23" s="148"/>
      <c r="AC23" s="148"/>
      <c r="AD23" s="148"/>
      <c r="AE23" s="148"/>
      <c r="AF23" s="148"/>
      <c r="AG23" s="148" t="s">
        <v>238</v>
      </c>
      <c r="AH23" s="148"/>
      <c r="AI23" s="148"/>
      <c r="AJ23" s="148"/>
      <c r="AK23" s="148"/>
      <c r="AL23" s="148"/>
      <c r="AM23" s="148"/>
      <c r="AN23" s="148"/>
      <c r="AO23" s="148"/>
      <c r="AP23" s="148"/>
      <c r="AQ23" s="148"/>
      <c r="AR23" s="148"/>
      <c r="AS23" s="148"/>
      <c r="AT23" s="148"/>
      <c r="AU23" s="148"/>
      <c r="AV23" s="148"/>
      <c r="AW23" s="148"/>
      <c r="AX23" s="148"/>
      <c r="AY23" s="148"/>
      <c r="AZ23" s="148"/>
      <c r="BA23" s="189" t="str">
        <f>C23</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3" s="148"/>
      <c r="BC23" s="148"/>
      <c r="BD23" s="148"/>
      <c r="BE23" s="148"/>
      <c r="BF23" s="148"/>
      <c r="BG23" s="148"/>
      <c r="BH23" s="148"/>
    </row>
    <row r="24" spans="1:60" outlineLevel="1" x14ac:dyDescent="0.25">
      <c r="A24" s="155"/>
      <c r="B24" s="156"/>
      <c r="C24" s="190" t="s">
        <v>752</v>
      </c>
      <c r="D24" s="187"/>
      <c r="E24" s="188">
        <v>2.16</v>
      </c>
      <c r="F24" s="158"/>
      <c r="G24" s="158"/>
      <c r="H24" s="158"/>
      <c r="I24" s="158"/>
      <c r="J24" s="158"/>
      <c r="K24" s="158"/>
      <c r="L24" s="158"/>
      <c r="M24" s="158"/>
      <c r="N24" s="157"/>
      <c r="O24" s="157"/>
      <c r="P24" s="157"/>
      <c r="Q24" s="157"/>
      <c r="R24" s="158"/>
      <c r="S24" s="158"/>
      <c r="T24" s="158"/>
      <c r="U24" s="158"/>
      <c r="V24" s="158"/>
      <c r="W24" s="158"/>
      <c r="X24" s="158"/>
      <c r="Y24" s="148"/>
      <c r="Z24" s="148"/>
      <c r="AA24" s="148"/>
      <c r="AB24" s="148"/>
      <c r="AC24" s="148"/>
      <c r="AD24" s="148"/>
      <c r="AE24" s="148"/>
      <c r="AF24" s="148"/>
      <c r="AG24" s="148" t="s">
        <v>239</v>
      </c>
      <c r="AH24" s="148">
        <v>0</v>
      </c>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row>
    <row r="25" spans="1:60" ht="20.399999999999999" outlineLevel="1" x14ac:dyDescent="0.25">
      <c r="A25" s="167">
        <v>6</v>
      </c>
      <c r="B25" s="168" t="s">
        <v>587</v>
      </c>
      <c r="C25" s="183" t="s">
        <v>588</v>
      </c>
      <c r="D25" s="169" t="s">
        <v>286</v>
      </c>
      <c r="E25" s="170">
        <v>2.16</v>
      </c>
      <c r="F25" s="171"/>
      <c r="G25" s="172">
        <f>ROUND(E25*F25,2)</f>
        <v>0</v>
      </c>
      <c r="H25" s="171"/>
      <c r="I25" s="172">
        <f>ROUND(E25*H25,2)</f>
        <v>0</v>
      </c>
      <c r="J25" s="171"/>
      <c r="K25" s="172">
        <f>ROUND(E25*J25,2)</f>
        <v>0</v>
      </c>
      <c r="L25" s="172">
        <v>21</v>
      </c>
      <c r="M25" s="172">
        <f>G25*(1+L25/100)</f>
        <v>0</v>
      </c>
      <c r="N25" s="170">
        <v>0</v>
      </c>
      <c r="O25" s="170">
        <f>ROUND(E25*N25,2)</f>
        <v>0</v>
      </c>
      <c r="P25" s="170">
        <v>0</v>
      </c>
      <c r="Q25" s="170">
        <f>ROUND(E25*P25,2)</f>
        <v>0</v>
      </c>
      <c r="R25" s="172" t="s">
        <v>234</v>
      </c>
      <c r="S25" s="172" t="s">
        <v>210</v>
      </c>
      <c r="T25" s="173" t="s">
        <v>210</v>
      </c>
      <c r="U25" s="158">
        <v>0.47399999999999998</v>
      </c>
      <c r="V25" s="158">
        <f>ROUND(E25*U25,2)</f>
        <v>1.02</v>
      </c>
      <c r="W25" s="158"/>
      <c r="X25" s="158" t="s">
        <v>235</v>
      </c>
      <c r="Y25" s="148"/>
      <c r="Z25" s="148"/>
      <c r="AA25" s="148"/>
      <c r="AB25" s="148"/>
      <c r="AC25" s="148"/>
      <c r="AD25" s="148"/>
      <c r="AE25" s="148"/>
      <c r="AF25" s="148"/>
      <c r="AG25" s="148" t="s">
        <v>236</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row>
    <row r="26" spans="1:60" ht="21" outlineLevel="1" x14ac:dyDescent="0.25">
      <c r="A26" s="155"/>
      <c r="B26" s="156"/>
      <c r="C26" s="255" t="s">
        <v>584</v>
      </c>
      <c r="D26" s="256"/>
      <c r="E26" s="256"/>
      <c r="F26" s="256"/>
      <c r="G26" s="256"/>
      <c r="H26" s="158"/>
      <c r="I26" s="158"/>
      <c r="J26" s="158"/>
      <c r="K26" s="158"/>
      <c r="L26" s="158"/>
      <c r="M26" s="158"/>
      <c r="N26" s="157"/>
      <c r="O26" s="157"/>
      <c r="P26" s="157"/>
      <c r="Q26" s="157"/>
      <c r="R26" s="158"/>
      <c r="S26" s="158"/>
      <c r="T26" s="158"/>
      <c r="U26" s="158"/>
      <c r="V26" s="158"/>
      <c r="W26" s="158"/>
      <c r="X26" s="158"/>
      <c r="Y26" s="148"/>
      <c r="Z26" s="148"/>
      <c r="AA26" s="148"/>
      <c r="AB26" s="148"/>
      <c r="AC26" s="148"/>
      <c r="AD26" s="148"/>
      <c r="AE26" s="148"/>
      <c r="AF26" s="148"/>
      <c r="AG26" s="148" t="s">
        <v>238</v>
      </c>
      <c r="AH26" s="148"/>
      <c r="AI26" s="148"/>
      <c r="AJ26" s="148"/>
      <c r="AK26" s="148"/>
      <c r="AL26" s="148"/>
      <c r="AM26" s="148"/>
      <c r="AN26" s="148"/>
      <c r="AO26" s="148"/>
      <c r="AP26" s="148"/>
      <c r="AQ26" s="148"/>
      <c r="AR26" s="148"/>
      <c r="AS26" s="148"/>
      <c r="AT26" s="148"/>
      <c r="AU26" s="148"/>
      <c r="AV26" s="148"/>
      <c r="AW26" s="148"/>
      <c r="AX26" s="148"/>
      <c r="AY26" s="148"/>
      <c r="AZ26" s="148"/>
      <c r="BA26" s="189" t="str">
        <f>C26</f>
        <v>zapažených i nezapažených se svislým přemístění výkopku a urovnáním dna do předepsaného profilu a spádu, s případným nutným přemístěním výkopku ve výkopišti, s přehozením výkopku na přilehlém terénu na vzdálenost do 5 m od hrany šachty nebo s naložením na dopravní prostředek,</v>
      </c>
      <c r="BB26" s="148"/>
      <c r="BC26" s="148"/>
      <c r="BD26" s="148"/>
      <c r="BE26" s="148"/>
      <c r="BF26" s="148"/>
      <c r="BG26" s="148"/>
      <c r="BH26" s="148"/>
    </row>
    <row r="27" spans="1:60" outlineLevel="1" x14ac:dyDescent="0.25">
      <c r="A27" s="155"/>
      <c r="B27" s="156"/>
      <c r="C27" s="190" t="s">
        <v>753</v>
      </c>
      <c r="D27" s="187"/>
      <c r="E27" s="188">
        <v>2.16</v>
      </c>
      <c r="F27" s="158"/>
      <c r="G27" s="158"/>
      <c r="H27" s="158"/>
      <c r="I27" s="158"/>
      <c r="J27" s="158"/>
      <c r="K27" s="158"/>
      <c r="L27" s="158"/>
      <c r="M27" s="158"/>
      <c r="N27" s="157"/>
      <c r="O27" s="157"/>
      <c r="P27" s="157"/>
      <c r="Q27" s="157"/>
      <c r="R27" s="158"/>
      <c r="S27" s="158"/>
      <c r="T27" s="158"/>
      <c r="U27" s="158"/>
      <c r="V27" s="158"/>
      <c r="W27" s="158"/>
      <c r="X27" s="158"/>
      <c r="Y27" s="148"/>
      <c r="Z27" s="148"/>
      <c r="AA27" s="148"/>
      <c r="AB27" s="148"/>
      <c r="AC27" s="148"/>
      <c r="AD27" s="148"/>
      <c r="AE27" s="148"/>
      <c r="AF27" s="148"/>
      <c r="AG27" s="148" t="s">
        <v>239</v>
      </c>
      <c r="AH27" s="148">
        <v>0</v>
      </c>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row>
    <row r="28" spans="1:60" outlineLevel="1" x14ac:dyDescent="0.25">
      <c r="A28" s="167">
        <v>7</v>
      </c>
      <c r="B28" s="168" t="s">
        <v>311</v>
      </c>
      <c r="C28" s="183" t="s">
        <v>312</v>
      </c>
      <c r="D28" s="169" t="s">
        <v>286</v>
      </c>
      <c r="E28" s="170">
        <v>81.164000000000001</v>
      </c>
      <c r="F28" s="171"/>
      <c r="G28" s="172">
        <f>ROUND(E28*F28,2)</f>
        <v>0</v>
      </c>
      <c r="H28" s="171"/>
      <c r="I28" s="172">
        <f>ROUND(E28*H28,2)</f>
        <v>0</v>
      </c>
      <c r="J28" s="171"/>
      <c r="K28" s="172">
        <f>ROUND(E28*J28,2)</f>
        <v>0</v>
      </c>
      <c r="L28" s="172">
        <v>21</v>
      </c>
      <c r="M28" s="172">
        <f>G28*(1+L28/100)</f>
        <v>0</v>
      </c>
      <c r="N28" s="170">
        <v>0</v>
      </c>
      <c r="O28" s="170">
        <f>ROUND(E28*N28,2)</f>
        <v>0</v>
      </c>
      <c r="P28" s="170">
        <v>0</v>
      </c>
      <c r="Q28" s="170">
        <f>ROUND(E28*P28,2)</f>
        <v>0</v>
      </c>
      <c r="R28" s="172" t="s">
        <v>234</v>
      </c>
      <c r="S28" s="172" t="s">
        <v>210</v>
      </c>
      <c r="T28" s="173" t="s">
        <v>210</v>
      </c>
      <c r="U28" s="158">
        <v>1.0999999999999999E-2</v>
      </c>
      <c r="V28" s="158">
        <f>ROUND(E28*U28,2)</f>
        <v>0.89</v>
      </c>
      <c r="W28" s="158"/>
      <c r="X28" s="158" t="s">
        <v>235</v>
      </c>
      <c r="Y28" s="148"/>
      <c r="Z28" s="148"/>
      <c r="AA28" s="148"/>
      <c r="AB28" s="148"/>
      <c r="AC28" s="148"/>
      <c r="AD28" s="148"/>
      <c r="AE28" s="148"/>
      <c r="AF28" s="148"/>
      <c r="AG28" s="148" t="s">
        <v>236</v>
      </c>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row>
    <row r="29" spans="1:60" outlineLevel="1" x14ac:dyDescent="0.25">
      <c r="A29" s="155"/>
      <c r="B29" s="156"/>
      <c r="C29" s="255" t="s">
        <v>309</v>
      </c>
      <c r="D29" s="256"/>
      <c r="E29" s="256"/>
      <c r="F29" s="256"/>
      <c r="G29" s="256"/>
      <c r="H29" s="158"/>
      <c r="I29" s="158"/>
      <c r="J29" s="158"/>
      <c r="K29" s="158"/>
      <c r="L29" s="158"/>
      <c r="M29" s="158"/>
      <c r="N29" s="157"/>
      <c r="O29" s="157"/>
      <c r="P29" s="157"/>
      <c r="Q29" s="157"/>
      <c r="R29" s="158"/>
      <c r="S29" s="158"/>
      <c r="T29" s="158"/>
      <c r="U29" s="158"/>
      <c r="V29" s="158"/>
      <c r="W29" s="158"/>
      <c r="X29" s="158"/>
      <c r="Y29" s="148"/>
      <c r="Z29" s="148"/>
      <c r="AA29" s="148"/>
      <c r="AB29" s="148"/>
      <c r="AC29" s="148"/>
      <c r="AD29" s="148"/>
      <c r="AE29" s="148"/>
      <c r="AF29" s="148"/>
      <c r="AG29" s="148" t="s">
        <v>238</v>
      </c>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row>
    <row r="30" spans="1:60" outlineLevel="1" x14ac:dyDescent="0.25">
      <c r="A30" s="155"/>
      <c r="B30" s="156"/>
      <c r="C30" s="190" t="s">
        <v>754</v>
      </c>
      <c r="D30" s="187"/>
      <c r="E30" s="188">
        <v>81.164000000000001</v>
      </c>
      <c r="F30" s="158"/>
      <c r="G30" s="158"/>
      <c r="H30" s="158"/>
      <c r="I30" s="158"/>
      <c r="J30" s="158"/>
      <c r="K30" s="158"/>
      <c r="L30" s="158"/>
      <c r="M30" s="158"/>
      <c r="N30" s="157"/>
      <c r="O30" s="157"/>
      <c r="P30" s="157"/>
      <c r="Q30" s="157"/>
      <c r="R30" s="158"/>
      <c r="S30" s="158"/>
      <c r="T30" s="158"/>
      <c r="U30" s="158"/>
      <c r="V30" s="158"/>
      <c r="W30" s="158"/>
      <c r="X30" s="158"/>
      <c r="Y30" s="148"/>
      <c r="Z30" s="148"/>
      <c r="AA30" s="148"/>
      <c r="AB30" s="148"/>
      <c r="AC30" s="148"/>
      <c r="AD30" s="148"/>
      <c r="AE30" s="148"/>
      <c r="AF30" s="148"/>
      <c r="AG30" s="148" t="s">
        <v>239</v>
      </c>
      <c r="AH30" s="148">
        <v>0</v>
      </c>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0" ht="30.6" outlineLevel="1" x14ac:dyDescent="0.25">
      <c r="A31" s="167">
        <v>8</v>
      </c>
      <c r="B31" s="168" t="s">
        <v>314</v>
      </c>
      <c r="C31" s="183" t="s">
        <v>315</v>
      </c>
      <c r="D31" s="169" t="s">
        <v>286</v>
      </c>
      <c r="E31" s="170">
        <v>1055.1320000000001</v>
      </c>
      <c r="F31" s="171"/>
      <c r="G31" s="172">
        <f>ROUND(E31*F31,2)</f>
        <v>0</v>
      </c>
      <c r="H31" s="171"/>
      <c r="I31" s="172">
        <f>ROUND(E31*H31,2)</f>
        <v>0</v>
      </c>
      <c r="J31" s="171"/>
      <c r="K31" s="172">
        <f>ROUND(E31*J31,2)</f>
        <v>0</v>
      </c>
      <c r="L31" s="172">
        <v>21</v>
      </c>
      <c r="M31" s="172">
        <f>G31*(1+L31/100)</f>
        <v>0</v>
      </c>
      <c r="N31" s="170">
        <v>0</v>
      </c>
      <c r="O31" s="170">
        <f>ROUND(E31*N31,2)</f>
        <v>0</v>
      </c>
      <c r="P31" s="170">
        <v>0</v>
      </c>
      <c r="Q31" s="170">
        <f>ROUND(E31*P31,2)</f>
        <v>0</v>
      </c>
      <c r="R31" s="172" t="s">
        <v>234</v>
      </c>
      <c r="S31" s="172" t="s">
        <v>210</v>
      </c>
      <c r="T31" s="173" t="s">
        <v>210</v>
      </c>
      <c r="U31" s="158">
        <v>0</v>
      </c>
      <c r="V31" s="158">
        <f>ROUND(E31*U31,2)</f>
        <v>0</v>
      </c>
      <c r="W31" s="158"/>
      <c r="X31" s="158" t="s">
        <v>235</v>
      </c>
      <c r="Y31" s="148"/>
      <c r="Z31" s="148"/>
      <c r="AA31" s="148"/>
      <c r="AB31" s="148"/>
      <c r="AC31" s="148"/>
      <c r="AD31" s="148"/>
      <c r="AE31" s="148"/>
      <c r="AF31" s="148"/>
      <c r="AG31" s="148" t="s">
        <v>236</v>
      </c>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row>
    <row r="32" spans="1:60" outlineLevel="1" x14ac:dyDescent="0.25">
      <c r="A32" s="155"/>
      <c r="B32" s="156"/>
      <c r="C32" s="255" t="s">
        <v>309</v>
      </c>
      <c r="D32" s="256"/>
      <c r="E32" s="256"/>
      <c r="F32" s="256"/>
      <c r="G32" s="256"/>
      <c r="H32" s="158"/>
      <c r="I32" s="158"/>
      <c r="J32" s="158"/>
      <c r="K32" s="158"/>
      <c r="L32" s="158"/>
      <c r="M32" s="158"/>
      <c r="N32" s="157"/>
      <c r="O32" s="157"/>
      <c r="P32" s="157"/>
      <c r="Q32" s="157"/>
      <c r="R32" s="158"/>
      <c r="S32" s="158"/>
      <c r="T32" s="158"/>
      <c r="U32" s="158"/>
      <c r="V32" s="158"/>
      <c r="W32" s="158"/>
      <c r="X32" s="158"/>
      <c r="Y32" s="148"/>
      <c r="Z32" s="148"/>
      <c r="AA32" s="148"/>
      <c r="AB32" s="148"/>
      <c r="AC32" s="148"/>
      <c r="AD32" s="148"/>
      <c r="AE32" s="148"/>
      <c r="AF32" s="148"/>
      <c r="AG32" s="148" t="s">
        <v>238</v>
      </c>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row>
    <row r="33" spans="1:60" outlineLevel="1" x14ac:dyDescent="0.25">
      <c r="A33" s="155"/>
      <c r="B33" s="156"/>
      <c r="C33" s="190" t="s">
        <v>755</v>
      </c>
      <c r="D33" s="187"/>
      <c r="E33" s="188">
        <v>1055.1320000000001</v>
      </c>
      <c r="F33" s="158"/>
      <c r="G33" s="158"/>
      <c r="H33" s="158"/>
      <c r="I33" s="158"/>
      <c r="J33" s="158"/>
      <c r="K33" s="158"/>
      <c r="L33" s="158"/>
      <c r="M33" s="158"/>
      <c r="N33" s="157"/>
      <c r="O33" s="157"/>
      <c r="P33" s="157"/>
      <c r="Q33" s="157"/>
      <c r="R33" s="158"/>
      <c r="S33" s="158"/>
      <c r="T33" s="158"/>
      <c r="U33" s="158"/>
      <c r="V33" s="158"/>
      <c r="W33" s="158"/>
      <c r="X33" s="158"/>
      <c r="Y33" s="148"/>
      <c r="Z33" s="148"/>
      <c r="AA33" s="148"/>
      <c r="AB33" s="148"/>
      <c r="AC33" s="148"/>
      <c r="AD33" s="148"/>
      <c r="AE33" s="148"/>
      <c r="AF33" s="148"/>
      <c r="AG33" s="148" t="s">
        <v>239</v>
      </c>
      <c r="AH33" s="148">
        <v>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row>
    <row r="34" spans="1:60" ht="20.399999999999999" outlineLevel="1" x14ac:dyDescent="0.25">
      <c r="A34" s="167">
        <v>9</v>
      </c>
      <c r="B34" s="168" t="s">
        <v>413</v>
      </c>
      <c r="C34" s="183" t="s">
        <v>414</v>
      </c>
      <c r="D34" s="169" t="s">
        <v>286</v>
      </c>
      <c r="E34" s="170">
        <v>81.164000000000001</v>
      </c>
      <c r="F34" s="171"/>
      <c r="G34" s="172">
        <f>ROUND(E34*F34,2)</f>
        <v>0</v>
      </c>
      <c r="H34" s="171"/>
      <c r="I34" s="172">
        <f>ROUND(E34*H34,2)</f>
        <v>0</v>
      </c>
      <c r="J34" s="171"/>
      <c r="K34" s="172">
        <f>ROUND(E34*J34,2)</f>
        <v>0</v>
      </c>
      <c r="L34" s="172">
        <v>21</v>
      </c>
      <c r="M34" s="172">
        <f>G34*(1+L34/100)</f>
        <v>0</v>
      </c>
      <c r="N34" s="170">
        <v>0</v>
      </c>
      <c r="O34" s="170">
        <f>ROUND(E34*N34,2)</f>
        <v>0</v>
      </c>
      <c r="P34" s="170">
        <v>0</v>
      </c>
      <c r="Q34" s="170">
        <f>ROUND(E34*P34,2)</f>
        <v>0</v>
      </c>
      <c r="R34" s="172" t="s">
        <v>234</v>
      </c>
      <c r="S34" s="172" t="s">
        <v>210</v>
      </c>
      <c r="T34" s="173" t="s">
        <v>210</v>
      </c>
      <c r="U34" s="158">
        <v>0.65200000000000002</v>
      </c>
      <c r="V34" s="158">
        <f>ROUND(E34*U34,2)</f>
        <v>52.92</v>
      </c>
      <c r="W34" s="158"/>
      <c r="X34" s="158" t="s">
        <v>235</v>
      </c>
      <c r="Y34" s="148"/>
      <c r="Z34" s="148"/>
      <c r="AA34" s="148"/>
      <c r="AB34" s="148"/>
      <c r="AC34" s="148"/>
      <c r="AD34" s="148"/>
      <c r="AE34" s="148"/>
      <c r="AF34" s="148"/>
      <c r="AG34" s="148" t="s">
        <v>236</v>
      </c>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row>
    <row r="35" spans="1:60" outlineLevel="1" x14ac:dyDescent="0.25">
      <c r="A35" s="155"/>
      <c r="B35" s="156"/>
      <c r="C35" s="190" t="s">
        <v>749</v>
      </c>
      <c r="D35" s="187"/>
      <c r="E35" s="188">
        <v>67.391999999999996</v>
      </c>
      <c r="F35" s="158"/>
      <c r="G35" s="158"/>
      <c r="H35" s="158"/>
      <c r="I35" s="158"/>
      <c r="J35" s="158"/>
      <c r="K35" s="158"/>
      <c r="L35" s="158"/>
      <c r="M35" s="158"/>
      <c r="N35" s="157"/>
      <c r="O35" s="157"/>
      <c r="P35" s="157"/>
      <c r="Q35" s="157"/>
      <c r="R35" s="158"/>
      <c r="S35" s="158"/>
      <c r="T35" s="158"/>
      <c r="U35" s="158"/>
      <c r="V35" s="158"/>
      <c r="W35" s="158"/>
      <c r="X35" s="158"/>
      <c r="Y35" s="148"/>
      <c r="Z35" s="148"/>
      <c r="AA35" s="148"/>
      <c r="AB35" s="148"/>
      <c r="AC35" s="148"/>
      <c r="AD35" s="148"/>
      <c r="AE35" s="148"/>
      <c r="AF35" s="148"/>
      <c r="AG35" s="148" t="s">
        <v>239</v>
      </c>
      <c r="AH35" s="148">
        <v>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row>
    <row r="36" spans="1:60" outlineLevel="1" x14ac:dyDescent="0.25">
      <c r="A36" s="155"/>
      <c r="B36" s="156"/>
      <c r="C36" s="190" t="s">
        <v>751</v>
      </c>
      <c r="D36" s="187"/>
      <c r="E36" s="188">
        <v>53.6</v>
      </c>
      <c r="F36" s="158"/>
      <c r="G36" s="158"/>
      <c r="H36" s="158"/>
      <c r="I36" s="158"/>
      <c r="J36" s="158"/>
      <c r="K36" s="158"/>
      <c r="L36" s="158"/>
      <c r="M36" s="158"/>
      <c r="N36" s="157"/>
      <c r="O36" s="157"/>
      <c r="P36" s="157"/>
      <c r="Q36" s="157"/>
      <c r="R36" s="158"/>
      <c r="S36" s="158"/>
      <c r="T36" s="158"/>
      <c r="U36" s="158"/>
      <c r="V36" s="158"/>
      <c r="W36" s="158"/>
      <c r="X36" s="158"/>
      <c r="Y36" s="148"/>
      <c r="Z36" s="148"/>
      <c r="AA36" s="148"/>
      <c r="AB36" s="148"/>
      <c r="AC36" s="148"/>
      <c r="AD36" s="148"/>
      <c r="AE36" s="148"/>
      <c r="AF36" s="148"/>
      <c r="AG36" s="148" t="s">
        <v>239</v>
      </c>
      <c r="AH36" s="148">
        <v>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row>
    <row r="37" spans="1:60" outlineLevel="1" x14ac:dyDescent="0.25">
      <c r="A37" s="155"/>
      <c r="B37" s="156"/>
      <c r="C37" s="190" t="s">
        <v>753</v>
      </c>
      <c r="D37" s="187"/>
      <c r="E37" s="188">
        <v>2.16</v>
      </c>
      <c r="F37" s="158"/>
      <c r="G37" s="158"/>
      <c r="H37" s="158"/>
      <c r="I37" s="158"/>
      <c r="J37" s="158"/>
      <c r="K37" s="158"/>
      <c r="L37" s="158"/>
      <c r="M37" s="158"/>
      <c r="N37" s="157"/>
      <c r="O37" s="157"/>
      <c r="P37" s="157"/>
      <c r="Q37" s="157"/>
      <c r="R37" s="158"/>
      <c r="S37" s="158"/>
      <c r="T37" s="158"/>
      <c r="U37" s="158"/>
      <c r="V37" s="158"/>
      <c r="W37" s="158"/>
      <c r="X37" s="158"/>
      <c r="Y37" s="148"/>
      <c r="Z37" s="148"/>
      <c r="AA37" s="148"/>
      <c r="AB37" s="148"/>
      <c r="AC37" s="148"/>
      <c r="AD37" s="148"/>
      <c r="AE37" s="148"/>
      <c r="AF37" s="148"/>
      <c r="AG37" s="148" t="s">
        <v>239</v>
      </c>
      <c r="AH37" s="148">
        <v>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row>
    <row r="38" spans="1:60" outlineLevel="1" x14ac:dyDescent="0.25">
      <c r="A38" s="155"/>
      <c r="B38" s="156"/>
      <c r="C38" s="190" t="s">
        <v>756</v>
      </c>
      <c r="D38" s="187"/>
      <c r="E38" s="188">
        <v>-41.988</v>
      </c>
      <c r="F38" s="158"/>
      <c r="G38" s="158"/>
      <c r="H38" s="158"/>
      <c r="I38" s="158"/>
      <c r="J38" s="158"/>
      <c r="K38" s="158"/>
      <c r="L38" s="158"/>
      <c r="M38" s="158"/>
      <c r="N38" s="157"/>
      <c r="O38" s="157"/>
      <c r="P38" s="157"/>
      <c r="Q38" s="157"/>
      <c r="R38" s="158"/>
      <c r="S38" s="158"/>
      <c r="T38" s="158"/>
      <c r="U38" s="158"/>
      <c r="V38" s="158"/>
      <c r="W38" s="158"/>
      <c r="X38" s="158"/>
      <c r="Y38" s="148"/>
      <c r="Z38" s="148"/>
      <c r="AA38" s="148"/>
      <c r="AB38" s="148"/>
      <c r="AC38" s="148"/>
      <c r="AD38" s="148"/>
      <c r="AE38" s="148"/>
      <c r="AF38" s="148"/>
      <c r="AG38" s="148" t="s">
        <v>239</v>
      </c>
      <c r="AH38" s="148">
        <v>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row>
    <row r="39" spans="1:60" ht="20.399999999999999" outlineLevel="1" x14ac:dyDescent="0.25">
      <c r="A39" s="167">
        <v>10</v>
      </c>
      <c r="B39" s="168" t="s">
        <v>322</v>
      </c>
      <c r="C39" s="183" t="s">
        <v>323</v>
      </c>
      <c r="D39" s="169" t="s">
        <v>286</v>
      </c>
      <c r="E39" s="170">
        <v>81.164000000000001</v>
      </c>
      <c r="F39" s="171"/>
      <c r="G39" s="172">
        <f>ROUND(E39*F39,2)</f>
        <v>0</v>
      </c>
      <c r="H39" s="171"/>
      <c r="I39" s="172">
        <f>ROUND(E39*H39,2)</f>
        <v>0</v>
      </c>
      <c r="J39" s="171"/>
      <c r="K39" s="172">
        <f>ROUND(E39*J39,2)</f>
        <v>0</v>
      </c>
      <c r="L39" s="172">
        <v>21</v>
      </c>
      <c r="M39" s="172">
        <f>G39*(1+L39/100)</f>
        <v>0</v>
      </c>
      <c r="N39" s="170">
        <v>0</v>
      </c>
      <c r="O39" s="170">
        <f>ROUND(E39*N39,2)</f>
        <v>0</v>
      </c>
      <c r="P39" s="170">
        <v>0</v>
      </c>
      <c r="Q39" s="170">
        <f>ROUND(E39*P39,2)</f>
        <v>0</v>
      </c>
      <c r="R39" s="172" t="s">
        <v>234</v>
      </c>
      <c r="S39" s="172" t="s">
        <v>210</v>
      </c>
      <c r="T39" s="173" t="s">
        <v>210</v>
      </c>
      <c r="U39" s="158">
        <v>8.9999999999999993E-3</v>
      </c>
      <c r="V39" s="158">
        <f>ROUND(E39*U39,2)</f>
        <v>0.73</v>
      </c>
      <c r="W39" s="158"/>
      <c r="X39" s="158" t="s">
        <v>235</v>
      </c>
      <c r="Y39" s="148"/>
      <c r="Z39" s="148"/>
      <c r="AA39" s="148"/>
      <c r="AB39" s="148"/>
      <c r="AC39" s="148"/>
      <c r="AD39" s="148"/>
      <c r="AE39" s="148"/>
      <c r="AF39" s="148"/>
      <c r="AG39" s="148" t="s">
        <v>236</v>
      </c>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row>
    <row r="40" spans="1:60" outlineLevel="1" x14ac:dyDescent="0.25">
      <c r="A40" s="155"/>
      <c r="B40" s="156"/>
      <c r="C40" s="190" t="s">
        <v>754</v>
      </c>
      <c r="D40" s="187"/>
      <c r="E40" s="188">
        <v>81.164000000000001</v>
      </c>
      <c r="F40" s="158"/>
      <c r="G40" s="158"/>
      <c r="H40" s="158"/>
      <c r="I40" s="158"/>
      <c r="J40" s="158"/>
      <c r="K40" s="158"/>
      <c r="L40" s="158"/>
      <c r="M40" s="158"/>
      <c r="N40" s="157"/>
      <c r="O40" s="157"/>
      <c r="P40" s="157"/>
      <c r="Q40" s="157"/>
      <c r="R40" s="158"/>
      <c r="S40" s="158"/>
      <c r="T40" s="158"/>
      <c r="U40" s="158"/>
      <c r="V40" s="158"/>
      <c r="W40" s="158"/>
      <c r="X40" s="158"/>
      <c r="Y40" s="148"/>
      <c r="Z40" s="148"/>
      <c r="AA40" s="148"/>
      <c r="AB40" s="148"/>
      <c r="AC40" s="148"/>
      <c r="AD40" s="148"/>
      <c r="AE40" s="148"/>
      <c r="AF40" s="148"/>
      <c r="AG40" s="148" t="s">
        <v>239</v>
      </c>
      <c r="AH40" s="148">
        <v>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row>
    <row r="41" spans="1:60" outlineLevel="1" x14ac:dyDescent="0.25">
      <c r="A41" s="167">
        <v>11</v>
      </c>
      <c r="B41" s="168" t="s">
        <v>757</v>
      </c>
      <c r="C41" s="183" t="s">
        <v>758</v>
      </c>
      <c r="D41" s="169" t="s">
        <v>286</v>
      </c>
      <c r="E41" s="170">
        <v>41.988</v>
      </c>
      <c r="F41" s="171"/>
      <c r="G41" s="172">
        <f>ROUND(E41*F41,2)</f>
        <v>0</v>
      </c>
      <c r="H41" s="171"/>
      <c r="I41" s="172">
        <f>ROUND(E41*H41,2)</f>
        <v>0</v>
      </c>
      <c r="J41" s="171"/>
      <c r="K41" s="172">
        <f>ROUND(E41*J41,2)</f>
        <v>0</v>
      </c>
      <c r="L41" s="172">
        <v>21</v>
      </c>
      <c r="M41" s="172">
        <f>G41*(1+L41/100)</f>
        <v>0</v>
      </c>
      <c r="N41" s="170">
        <v>0</v>
      </c>
      <c r="O41" s="170">
        <f>ROUND(E41*N41,2)</f>
        <v>0</v>
      </c>
      <c r="P41" s="170">
        <v>0</v>
      </c>
      <c r="Q41" s="170">
        <f>ROUND(E41*P41,2)</f>
        <v>0</v>
      </c>
      <c r="R41" s="172" t="s">
        <v>234</v>
      </c>
      <c r="S41" s="172" t="s">
        <v>210</v>
      </c>
      <c r="T41" s="173" t="s">
        <v>210</v>
      </c>
      <c r="U41" s="158">
        <v>0.20200000000000001</v>
      </c>
      <c r="V41" s="158">
        <f>ROUND(E41*U41,2)</f>
        <v>8.48</v>
      </c>
      <c r="W41" s="158"/>
      <c r="X41" s="158" t="s">
        <v>235</v>
      </c>
      <c r="Y41" s="148"/>
      <c r="Z41" s="148"/>
      <c r="AA41" s="148"/>
      <c r="AB41" s="148"/>
      <c r="AC41" s="148"/>
      <c r="AD41" s="148"/>
      <c r="AE41" s="148"/>
      <c r="AF41" s="148"/>
      <c r="AG41" s="148" t="s">
        <v>236</v>
      </c>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row>
    <row r="42" spans="1:60" outlineLevel="1" x14ac:dyDescent="0.25">
      <c r="A42" s="155"/>
      <c r="B42" s="156"/>
      <c r="C42" s="255" t="s">
        <v>759</v>
      </c>
      <c r="D42" s="256"/>
      <c r="E42" s="256"/>
      <c r="F42" s="256"/>
      <c r="G42" s="256"/>
      <c r="H42" s="158"/>
      <c r="I42" s="158"/>
      <c r="J42" s="158"/>
      <c r="K42" s="158"/>
      <c r="L42" s="158"/>
      <c r="M42" s="158"/>
      <c r="N42" s="157"/>
      <c r="O42" s="157"/>
      <c r="P42" s="157"/>
      <c r="Q42" s="157"/>
      <c r="R42" s="158"/>
      <c r="S42" s="158"/>
      <c r="T42" s="158"/>
      <c r="U42" s="158"/>
      <c r="V42" s="158"/>
      <c r="W42" s="158"/>
      <c r="X42" s="158"/>
      <c r="Y42" s="148"/>
      <c r="Z42" s="148"/>
      <c r="AA42" s="148"/>
      <c r="AB42" s="148"/>
      <c r="AC42" s="148"/>
      <c r="AD42" s="148"/>
      <c r="AE42" s="148"/>
      <c r="AF42" s="148"/>
      <c r="AG42" s="148" t="s">
        <v>238</v>
      </c>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row>
    <row r="43" spans="1:60" outlineLevel="1" x14ac:dyDescent="0.25">
      <c r="A43" s="155"/>
      <c r="B43" s="156"/>
      <c r="C43" s="190" t="s">
        <v>760</v>
      </c>
      <c r="D43" s="187"/>
      <c r="E43" s="188">
        <v>21.463999999999999</v>
      </c>
      <c r="F43" s="158"/>
      <c r="G43" s="158"/>
      <c r="H43" s="158"/>
      <c r="I43" s="158"/>
      <c r="J43" s="158"/>
      <c r="K43" s="158"/>
      <c r="L43" s="158"/>
      <c r="M43" s="158"/>
      <c r="N43" s="157"/>
      <c r="O43" s="157"/>
      <c r="P43" s="157"/>
      <c r="Q43" s="157"/>
      <c r="R43" s="158"/>
      <c r="S43" s="158"/>
      <c r="T43" s="158"/>
      <c r="U43" s="158"/>
      <c r="V43" s="158"/>
      <c r="W43" s="158"/>
      <c r="X43" s="158"/>
      <c r="Y43" s="148"/>
      <c r="Z43" s="148"/>
      <c r="AA43" s="148"/>
      <c r="AB43" s="148"/>
      <c r="AC43" s="148"/>
      <c r="AD43" s="148"/>
      <c r="AE43" s="148"/>
      <c r="AF43" s="148"/>
      <c r="AG43" s="148" t="s">
        <v>239</v>
      </c>
      <c r="AH43" s="148">
        <v>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row>
    <row r="44" spans="1:60" outlineLevel="1" x14ac:dyDescent="0.25">
      <c r="A44" s="155"/>
      <c r="B44" s="156"/>
      <c r="C44" s="190" t="s">
        <v>761</v>
      </c>
      <c r="D44" s="187"/>
      <c r="E44" s="188">
        <v>19.276</v>
      </c>
      <c r="F44" s="158"/>
      <c r="G44" s="158"/>
      <c r="H44" s="158"/>
      <c r="I44" s="158"/>
      <c r="J44" s="158"/>
      <c r="K44" s="158"/>
      <c r="L44" s="158"/>
      <c r="M44" s="158"/>
      <c r="N44" s="157"/>
      <c r="O44" s="157"/>
      <c r="P44" s="157"/>
      <c r="Q44" s="157"/>
      <c r="R44" s="158"/>
      <c r="S44" s="158"/>
      <c r="T44" s="158"/>
      <c r="U44" s="158"/>
      <c r="V44" s="158"/>
      <c r="W44" s="158"/>
      <c r="X44" s="158"/>
      <c r="Y44" s="148"/>
      <c r="Z44" s="148"/>
      <c r="AA44" s="148"/>
      <c r="AB44" s="148"/>
      <c r="AC44" s="148"/>
      <c r="AD44" s="148"/>
      <c r="AE44" s="148"/>
      <c r="AF44" s="148"/>
      <c r="AG44" s="148" t="s">
        <v>239</v>
      </c>
      <c r="AH44" s="148">
        <v>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row>
    <row r="45" spans="1:60" outlineLevel="1" x14ac:dyDescent="0.25">
      <c r="A45" s="155"/>
      <c r="B45" s="156"/>
      <c r="C45" s="190" t="s">
        <v>762</v>
      </c>
      <c r="D45" s="187"/>
      <c r="E45" s="188">
        <v>1.248</v>
      </c>
      <c r="F45" s="158"/>
      <c r="G45" s="158"/>
      <c r="H45" s="158"/>
      <c r="I45" s="158"/>
      <c r="J45" s="158"/>
      <c r="K45" s="158"/>
      <c r="L45" s="158"/>
      <c r="M45" s="158"/>
      <c r="N45" s="157"/>
      <c r="O45" s="157"/>
      <c r="P45" s="157"/>
      <c r="Q45" s="157"/>
      <c r="R45" s="158"/>
      <c r="S45" s="158"/>
      <c r="T45" s="158"/>
      <c r="U45" s="158"/>
      <c r="V45" s="158"/>
      <c r="W45" s="158"/>
      <c r="X45" s="158"/>
      <c r="Y45" s="148"/>
      <c r="Z45" s="148"/>
      <c r="AA45" s="148"/>
      <c r="AB45" s="148"/>
      <c r="AC45" s="148"/>
      <c r="AD45" s="148"/>
      <c r="AE45" s="148"/>
      <c r="AF45" s="148"/>
      <c r="AG45" s="148" t="s">
        <v>239</v>
      </c>
      <c r="AH45" s="148">
        <v>0</v>
      </c>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row>
    <row r="46" spans="1:60" outlineLevel="1" x14ac:dyDescent="0.25">
      <c r="A46" s="167">
        <v>12</v>
      </c>
      <c r="B46" s="168" t="s">
        <v>324</v>
      </c>
      <c r="C46" s="183" t="s">
        <v>325</v>
      </c>
      <c r="D46" s="169" t="s">
        <v>286</v>
      </c>
      <c r="E46" s="170">
        <v>81.164000000000001</v>
      </c>
      <c r="F46" s="171"/>
      <c r="G46" s="172">
        <f>ROUND(E46*F46,2)</f>
        <v>0</v>
      </c>
      <c r="H46" s="171"/>
      <c r="I46" s="172">
        <f>ROUND(E46*H46,2)</f>
        <v>0</v>
      </c>
      <c r="J46" s="171"/>
      <c r="K46" s="172">
        <f>ROUND(E46*J46,2)</f>
        <v>0</v>
      </c>
      <c r="L46" s="172">
        <v>21</v>
      </c>
      <c r="M46" s="172">
        <f>G46*(1+L46/100)</f>
        <v>0</v>
      </c>
      <c r="N46" s="170">
        <v>0</v>
      </c>
      <c r="O46" s="170">
        <f>ROUND(E46*N46,2)</f>
        <v>0</v>
      </c>
      <c r="P46" s="170">
        <v>0</v>
      </c>
      <c r="Q46" s="170">
        <f>ROUND(E46*P46,2)</f>
        <v>0</v>
      </c>
      <c r="R46" s="172" t="s">
        <v>234</v>
      </c>
      <c r="S46" s="172" t="s">
        <v>210</v>
      </c>
      <c r="T46" s="173" t="s">
        <v>210</v>
      </c>
      <c r="U46" s="158">
        <v>0</v>
      </c>
      <c r="V46" s="158">
        <f>ROUND(E46*U46,2)</f>
        <v>0</v>
      </c>
      <c r="W46" s="158"/>
      <c r="X46" s="158" t="s">
        <v>235</v>
      </c>
      <c r="Y46" s="148"/>
      <c r="Z46" s="148"/>
      <c r="AA46" s="148"/>
      <c r="AB46" s="148"/>
      <c r="AC46" s="148"/>
      <c r="AD46" s="148"/>
      <c r="AE46" s="148"/>
      <c r="AF46" s="148"/>
      <c r="AG46" s="148" t="s">
        <v>236</v>
      </c>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row>
    <row r="47" spans="1:60" outlineLevel="1" x14ac:dyDescent="0.25">
      <c r="A47" s="155"/>
      <c r="B47" s="156"/>
      <c r="C47" s="190" t="s">
        <v>754</v>
      </c>
      <c r="D47" s="187"/>
      <c r="E47" s="188">
        <v>81.164000000000001</v>
      </c>
      <c r="F47" s="158"/>
      <c r="G47" s="158"/>
      <c r="H47" s="158"/>
      <c r="I47" s="158"/>
      <c r="J47" s="158"/>
      <c r="K47" s="158"/>
      <c r="L47" s="158"/>
      <c r="M47" s="158"/>
      <c r="N47" s="157"/>
      <c r="O47" s="157"/>
      <c r="P47" s="157"/>
      <c r="Q47" s="157"/>
      <c r="R47" s="158"/>
      <c r="S47" s="158"/>
      <c r="T47" s="158"/>
      <c r="U47" s="158"/>
      <c r="V47" s="158"/>
      <c r="W47" s="158"/>
      <c r="X47" s="158"/>
      <c r="Y47" s="148"/>
      <c r="Z47" s="148"/>
      <c r="AA47" s="148"/>
      <c r="AB47" s="148"/>
      <c r="AC47" s="148"/>
      <c r="AD47" s="148"/>
      <c r="AE47" s="148"/>
      <c r="AF47" s="148"/>
      <c r="AG47" s="148" t="s">
        <v>239</v>
      </c>
      <c r="AH47" s="148">
        <v>0</v>
      </c>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row>
    <row r="48" spans="1:60" x14ac:dyDescent="0.25">
      <c r="A48" s="160" t="s">
        <v>205</v>
      </c>
      <c r="B48" s="161" t="s">
        <v>145</v>
      </c>
      <c r="C48" s="181" t="s">
        <v>146</v>
      </c>
      <c r="D48" s="162"/>
      <c r="E48" s="163"/>
      <c r="F48" s="164"/>
      <c r="G48" s="164">
        <f>SUMIF(AG49:AG68,"&lt;&gt;NOR",G49:G68)</f>
        <v>0</v>
      </c>
      <c r="H48" s="164"/>
      <c r="I48" s="164">
        <f>SUM(I49:I68)</f>
        <v>0</v>
      </c>
      <c r="J48" s="164"/>
      <c r="K48" s="164">
        <f>SUM(K49:K68)</f>
        <v>0</v>
      </c>
      <c r="L48" s="164"/>
      <c r="M48" s="164">
        <f>SUM(M49:M68)</f>
        <v>0</v>
      </c>
      <c r="N48" s="163"/>
      <c r="O48" s="163">
        <f>SUM(O49:O68)</f>
        <v>97.94</v>
      </c>
      <c r="P48" s="163"/>
      <c r="Q48" s="163">
        <f>SUM(Q49:Q68)</f>
        <v>0</v>
      </c>
      <c r="R48" s="164"/>
      <c r="S48" s="164"/>
      <c r="T48" s="165"/>
      <c r="U48" s="159"/>
      <c r="V48" s="159">
        <f>SUM(V49:V68)</f>
        <v>113.89999999999999</v>
      </c>
      <c r="W48" s="159"/>
      <c r="X48" s="159"/>
      <c r="AG48" t="s">
        <v>206</v>
      </c>
    </row>
    <row r="49" spans="1:60" outlineLevel="1" x14ac:dyDescent="0.25">
      <c r="A49" s="167">
        <v>13</v>
      </c>
      <c r="B49" s="168" t="s">
        <v>763</v>
      </c>
      <c r="C49" s="183" t="s">
        <v>764</v>
      </c>
      <c r="D49" s="169" t="s">
        <v>286</v>
      </c>
      <c r="E49" s="170">
        <v>10.050000000000001</v>
      </c>
      <c r="F49" s="171"/>
      <c r="G49" s="172">
        <f>ROUND(E49*F49,2)</f>
        <v>0</v>
      </c>
      <c r="H49" s="171"/>
      <c r="I49" s="172">
        <f>ROUND(E49*H49,2)</f>
        <v>0</v>
      </c>
      <c r="J49" s="171"/>
      <c r="K49" s="172">
        <f>ROUND(E49*J49,2)</f>
        <v>0</v>
      </c>
      <c r="L49" s="172">
        <v>21</v>
      </c>
      <c r="M49" s="172">
        <f>G49*(1+L49/100)</f>
        <v>0</v>
      </c>
      <c r="N49" s="170">
        <v>1.9205000000000001</v>
      </c>
      <c r="O49" s="170">
        <f>ROUND(E49*N49,2)</f>
        <v>19.3</v>
      </c>
      <c r="P49" s="170">
        <v>0</v>
      </c>
      <c r="Q49" s="170">
        <f>ROUND(E49*P49,2)</f>
        <v>0</v>
      </c>
      <c r="R49" s="172" t="s">
        <v>765</v>
      </c>
      <c r="S49" s="172" t="s">
        <v>210</v>
      </c>
      <c r="T49" s="173" t="s">
        <v>210</v>
      </c>
      <c r="U49" s="158">
        <v>1.5840000000000001</v>
      </c>
      <c r="V49" s="158">
        <f>ROUND(E49*U49,2)</f>
        <v>15.92</v>
      </c>
      <c r="W49" s="158"/>
      <c r="X49" s="158" t="s">
        <v>235</v>
      </c>
      <c r="Y49" s="148"/>
      <c r="Z49" s="148"/>
      <c r="AA49" s="148"/>
      <c r="AB49" s="148"/>
      <c r="AC49" s="148"/>
      <c r="AD49" s="148"/>
      <c r="AE49" s="148"/>
      <c r="AF49" s="148"/>
      <c r="AG49" s="148" t="s">
        <v>236</v>
      </c>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row>
    <row r="50" spans="1:60" outlineLevel="1" x14ac:dyDescent="0.25">
      <c r="A50" s="155"/>
      <c r="B50" s="156"/>
      <c r="C50" s="190" t="s">
        <v>766</v>
      </c>
      <c r="D50" s="187"/>
      <c r="E50" s="188">
        <v>10.050000000000001</v>
      </c>
      <c r="F50" s="158"/>
      <c r="G50" s="158"/>
      <c r="H50" s="158"/>
      <c r="I50" s="158"/>
      <c r="J50" s="158"/>
      <c r="K50" s="158"/>
      <c r="L50" s="158"/>
      <c r="M50" s="158"/>
      <c r="N50" s="157"/>
      <c r="O50" s="157"/>
      <c r="P50" s="157"/>
      <c r="Q50" s="157"/>
      <c r="R50" s="158"/>
      <c r="S50" s="158"/>
      <c r="T50" s="158"/>
      <c r="U50" s="158"/>
      <c r="V50" s="158"/>
      <c r="W50" s="158"/>
      <c r="X50" s="158"/>
      <c r="Y50" s="148"/>
      <c r="Z50" s="148"/>
      <c r="AA50" s="148"/>
      <c r="AB50" s="148"/>
      <c r="AC50" s="148"/>
      <c r="AD50" s="148"/>
      <c r="AE50" s="148"/>
      <c r="AF50" s="148"/>
      <c r="AG50" s="148" t="s">
        <v>239</v>
      </c>
      <c r="AH50" s="148">
        <v>0</v>
      </c>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row>
    <row r="51" spans="1:60" outlineLevel="1" x14ac:dyDescent="0.25">
      <c r="A51" s="167">
        <v>14</v>
      </c>
      <c r="B51" s="168" t="s">
        <v>767</v>
      </c>
      <c r="C51" s="183" t="s">
        <v>768</v>
      </c>
      <c r="D51" s="169" t="s">
        <v>286</v>
      </c>
      <c r="E51" s="170">
        <v>40.200000000000003</v>
      </c>
      <c r="F51" s="171"/>
      <c r="G51" s="172">
        <f>ROUND(E51*F51,2)</f>
        <v>0</v>
      </c>
      <c r="H51" s="171"/>
      <c r="I51" s="172">
        <f>ROUND(E51*H51,2)</f>
        <v>0</v>
      </c>
      <c r="J51" s="171"/>
      <c r="K51" s="172">
        <f>ROUND(E51*J51,2)</f>
        <v>0</v>
      </c>
      <c r="L51" s="172">
        <v>21</v>
      </c>
      <c r="M51" s="172">
        <f>G51*(1+L51/100)</f>
        <v>0</v>
      </c>
      <c r="N51" s="170">
        <v>1.9205000000000001</v>
      </c>
      <c r="O51" s="170">
        <f>ROUND(E51*N51,2)</f>
        <v>77.2</v>
      </c>
      <c r="P51" s="170">
        <v>0</v>
      </c>
      <c r="Q51" s="170">
        <f>ROUND(E51*P51,2)</f>
        <v>0</v>
      </c>
      <c r="R51" s="172" t="s">
        <v>765</v>
      </c>
      <c r="S51" s="172" t="s">
        <v>210</v>
      </c>
      <c r="T51" s="173" t="s">
        <v>210</v>
      </c>
      <c r="U51" s="158">
        <v>0.76</v>
      </c>
      <c r="V51" s="158">
        <f>ROUND(E51*U51,2)</f>
        <v>30.55</v>
      </c>
      <c r="W51" s="158"/>
      <c r="X51" s="158" t="s">
        <v>235</v>
      </c>
      <c r="Y51" s="148"/>
      <c r="Z51" s="148"/>
      <c r="AA51" s="148"/>
      <c r="AB51" s="148"/>
      <c r="AC51" s="148"/>
      <c r="AD51" s="148"/>
      <c r="AE51" s="148"/>
      <c r="AF51" s="148"/>
      <c r="AG51" s="148" t="s">
        <v>236</v>
      </c>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row>
    <row r="52" spans="1:60" outlineLevel="1" x14ac:dyDescent="0.25">
      <c r="A52" s="155"/>
      <c r="B52" s="156"/>
      <c r="C52" s="255" t="s">
        <v>769</v>
      </c>
      <c r="D52" s="256"/>
      <c r="E52" s="256"/>
      <c r="F52" s="256"/>
      <c r="G52" s="256"/>
      <c r="H52" s="158"/>
      <c r="I52" s="158"/>
      <c r="J52" s="158"/>
      <c r="K52" s="158"/>
      <c r="L52" s="158"/>
      <c r="M52" s="158"/>
      <c r="N52" s="157"/>
      <c r="O52" s="157"/>
      <c r="P52" s="157"/>
      <c r="Q52" s="157"/>
      <c r="R52" s="158"/>
      <c r="S52" s="158"/>
      <c r="T52" s="158"/>
      <c r="U52" s="158"/>
      <c r="V52" s="158"/>
      <c r="W52" s="158"/>
      <c r="X52" s="158"/>
      <c r="Y52" s="148"/>
      <c r="Z52" s="148"/>
      <c r="AA52" s="148"/>
      <c r="AB52" s="148"/>
      <c r="AC52" s="148"/>
      <c r="AD52" s="148"/>
      <c r="AE52" s="148"/>
      <c r="AF52" s="148"/>
      <c r="AG52" s="148" t="s">
        <v>238</v>
      </c>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row>
    <row r="53" spans="1:60" outlineLevel="1" x14ac:dyDescent="0.25">
      <c r="A53" s="155"/>
      <c r="B53" s="156"/>
      <c r="C53" s="190" t="s">
        <v>770</v>
      </c>
      <c r="D53" s="187"/>
      <c r="E53" s="188">
        <v>40.200000000000003</v>
      </c>
      <c r="F53" s="158"/>
      <c r="G53" s="158"/>
      <c r="H53" s="158"/>
      <c r="I53" s="158"/>
      <c r="J53" s="158"/>
      <c r="K53" s="158"/>
      <c r="L53" s="158"/>
      <c r="M53" s="158"/>
      <c r="N53" s="157"/>
      <c r="O53" s="157"/>
      <c r="P53" s="157"/>
      <c r="Q53" s="157"/>
      <c r="R53" s="158"/>
      <c r="S53" s="158"/>
      <c r="T53" s="158"/>
      <c r="U53" s="158"/>
      <c r="V53" s="158"/>
      <c r="W53" s="158"/>
      <c r="X53" s="158"/>
      <c r="Y53" s="148"/>
      <c r="Z53" s="148"/>
      <c r="AA53" s="148"/>
      <c r="AB53" s="148"/>
      <c r="AC53" s="148"/>
      <c r="AD53" s="148"/>
      <c r="AE53" s="148"/>
      <c r="AF53" s="148"/>
      <c r="AG53" s="148" t="s">
        <v>239</v>
      </c>
      <c r="AH53" s="148">
        <v>0</v>
      </c>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row>
    <row r="54" spans="1:60" outlineLevel="1" x14ac:dyDescent="0.25">
      <c r="A54" s="167">
        <v>15</v>
      </c>
      <c r="B54" s="168" t="s">
        <v>771</v>
      </c>
      <c r="C54" s="183" t="s">
        <v>772</v>
      </c>
      <c r="D54" s="169" t="s">
        <v>252</v>
      </c>
      <c r="E54" s="170">
        <v>603</v>
      </c>
      <c r="F54" s="171"/>
      <c r="G54" s="172">
        <f>ROUND(E54*F54,2)</f>
        <v>0</v>
      </c>
      <c r="H54" s="171"/>
      <c r="I54" s="172">
        <f>ROUND(E54*H54,2)</f>
        <v>0</v>
      </c>
      <c r="J54" s="171"/>
      <c r="K54" s="172">
        <f>ROUND(E54*J54,2)</f>
        <v>0</v>
      </c>
      <c r="L54" s="172">
        <v>21</v>
      </c>
      <c r="M54" s="172">
        <f>G54*(1+L54/100)</f>
        <v>0</v>
      </c>
      <c r="N54" s="170">
        <v>1.8000000000000001E-4</v>
      </c>
      <c r="O54" s="170">
        <f>ROUND(E54*N54,2)</f>
        <v>0.11</v>
      </c>
      <c r="P54" s="170">
        <v>0</v>
      </c>
      <c r="Q54" s="170">
        <f>ROUND(E54*P54,2)</f>
        <v>0</v>
      </c>
      <c r="R54" s="172" t="s">
        <v>765</v>
      </c>
      <c r="S54" s="172" t="s">
        <v>210</v>
      </c>
      <c r="T54" s="173" t="s">
        <v>210</v>
      </c>
      <c r="U54" s="158">
        <v>7.4999999999999997E-2</v>
      </c>
      <c r="V54" s="158">
        <f>ROUND(E54*U54,2)</f>
        <v>45.23</v>
      </c>
      <c r="W54" s="158"/>
      <c r="X54" s="158" t="s">
        <v>235</v>
      </c>
      <c r="Y54" s="148"/>
      <c r="Z54" s="148"/>
      <c r="AA54" s="148"/>
      <c r="AB54" s="148"/>
      <c r="AC54" s="148"/>
      <c r="AD54" s="148"/>
      <c r="AE54" s="148"/>
      <c r="AF54" s="148"/>
      <c r="AG54" s="148" t="s">
        <v>236</v>
      </c>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row>
    <row r="55" spans="1:60" outlineLevel="1" x14ac:dyDescent="0.25">
      <c r="A55" s="155"/>
      <c r="B55" s="156"/>
      <c r="C55" s="255" t="s">
        <v>773</v>
      </c>
      <c r="D55" s="256"/>
      <c r="E55" s="256"/>
      <c r="F55" s="256"/>
      <c r="G55" s="256"/>
      <c r="H55" s="158"/>
      <c r="I55" s="158"/>
      <c r="J55" s="158"/>
      <c r="K55" s="158"/>
      <c r="L55" s="158"/>
      <c r="M55" s="158"/>
      <c r="N55" s="157"/>
      <c r="O55" s="157"/>
      <c r="P55" s="157"/>
      <c r="Q55" s="157"/>
      <c r="R55" s="158"/>
      <c r="S55" s="158"/>
      <c r="T55" s="158"/>
      <c r="U55" s="158"/>
      <c r="V55" s="158"/>
      <c r="W55" s="158"/>
      <c r="X55" s="158"/>
      <c r="Y55" s="148"/>
      <c r="Z55" s="148"/>
      <c r="AA55" s="148"/>
      <c r="AB55" s="148"/>
      <c r="AC55" s="148"/>
      <c r="AD55" s="148"/>
      <c r="AE55" s="148"/>
      <c r="AF55" s="148"/>
      <c r="AG55" s="148" t="s">
        <v>238</v>
      </c>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row>
    <row r="56" spans="1:60" outlineLevel="1" x14ac:dyDescent="0.25">
      <c r="A56" s="155"/>
      <c r="B56" s="156"/>
      <c r="C56" s="190" t="s">
        <v>774</v>
      </c>
      <c r="D56" s="187"/>
      <c r="E56" s="188">
        <v>603</v>
      </c>
      <c r="F56" s="158"/>
      <c r="G56" s="158"/>
      <c r="H56" s="158"/>
      <c r="I56" s="158"/>
      <c r="J56" s="158"/>
      <c r="K56" s="158"/>
      <c r="L56" s="158"/>
      <c r="M56" s="158"/>
      <c r="N56" s="157"/>
      <c r="O56" s="157"/>
      <c r="P56" s="157"/>
      <c r="Q56" s="157"/>
      <c r="R56" s="158"/>
      <c r="S56" s="158"/>
      <c r="T56" s="158"/>
      <c r="U56" s="158"/>
      <c r="V56" s="158"/>
      <c r="W56" s="158"/>
      <c r="X56" s="158"/>
      <c r="Y56" s="148"/>
      <c r="Z56" s="148"/>
      <c r="AA56" s="148"/>
      <c r="AB56" s="148"/>
      <c r="AC56" s="148"/>
      <c r="AD56" s="148"/>
      <c r="AE56" s="148"/>
      <c r="AF56" s="148"/>
      <c r="AG56" s="148" t="s">
        <v>239</v>
      </c>
      <c r="AH56" s="148">
        <v>0</v>
      </c>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row>
    <row r="57" spans="1:60" outlineLevel="1" x14ac:dyDescent="0.25">
      <c r="A57" s="167">
        <v>16</v>
      </c>
      <c r="B57" s="168" t="s">
        <v>775</v>
      </c>
      <c r="C57" s="183" t="s">
        <v>776</v>
      </c>
      <c r="D57" s="169" t="s">
        <v>233</v>
      </c>
      <c r="E57" s="170">
        <v>56</v>
      </c>
      <c r="F57" s="171"/>
      <c r="G57" s="172">
        <f>ROUND(E57*F57,2)</f>
        <v>0</v>
      </c>
      <c r="H57" s="171"/>
      <c r="I57" s="172">
        <f>ROUND(E57*H57,2)</f>
        <v>0</v>
      </c>
      <c r="J57" s="171"/>
      <c r="K57" s="172">
        <f>ROUND(E57*J57,2)</f>
        <v>0</v>
      </c>
      <c r="L57" s="172">
        <v>21</v>
      </c>
      <c r="M57" s="172">
        <f>G57*(1+L57/100)</f>
        <v>0</v>
      </c>
      <c r="N57" s="170">
        <v>0</v>
      </c>
      <c r="O57" s="170">
        <f>ROUND(E57*N57,2)</f>
        <v>0</v>
      </c>
      <c r="P57" s="170">
        <v>0</v>
      </c>
      <c r="Q57" s="170">
        <f>ROUND(E57*P57,2)</f>
        <v>0</v>
      </c>
      <c r="R57" s="172" t="s">
        <v>333</v>
      </c>
      <c r="S57" s="172" t="s">
        <v>210</v>
      </c>
      <c r="T57" s="173" t="s">
        <v>210</v>
      </c>
      <c r="U57" s="158">
        <v>0.27</v>
      </c>
      <c r="V57" s="158">
        <f>ROUND(E57*U57,2)</f>
        <v>15.12</v>
      </c>
      <c r="W57" s="158"/>
      <c r="X57" s="158" t="s">
        <v>235</v>
      </c>
      <c r="Y57" s="148"/>
      <c r="Z57" s="148"/>
      <c r="AA57" s="148"/>
      <c r="AB57" s="148"/>
      <c r="AC57" s="148"/>
      <c r="AD57" s="148"/>
      <c r="AE57" s="148"/>
      <c r="AF57" s="148"/>
      <c r="AG57" s="148" t="s">
        <v>236</v>
      </c>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row>
    <row r="58" spans="1:60" outlineLevel="1" x14ac:dyDescent="0.25">
      <c r="A58" s="155"/>
      <c r="B58" s="156"/>
      <c r="C58" s="190" t="s">
        <v>777</v>
      </c>
      <c r="D58" s="187"/>
      <c r="E58" s="188">
        <v>30</v>
      </c>
      <c r="F58" s="158"/>
      <c r="G58" s="158"/>
      <c r="H58" s="158"/>
      <c r="I58" s="158"/>
      <c r="J58" s="158"/>
      <c r="K58" s="158"/>
      <c r="L58" s="158"/>
      <c r="M58" s="158"/>
      <c r="N58" s="157"/>
      <c r="O58" s="157"/>
      <c r="P58" s="157"/>
      <c r="Q58" s="157"/>
      <c r="R58" s="158"/>
      <c r="S58" s="158"/>
      <c r="T58" s="158"/>
      <c r="U58" s="158"/>
      <c r="V58" s="158"/>
      <c r="W58" s="158"/>
      <c r="X58" s="158"/>
      <c r="Y58" s="148"/>
      <c r="Z58" s="148"/>
      <c r="AA58" s="148"/>
      <c r="AB58" s="148"/>
      <c r="AC58" s="148"/>
      <c r="AD58" s="148"/>
      <c r="AE58" s="148"/>
      <c r="AF58" s="148"/>
      <c r="AG58" s="148" t="s">
        <v>239</v>
      </c>
      <c r="AH58" s="148">
        <v>0</v>
      </c>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row>
    <row r="59" spans="1:60" outlineLevel="1" x14ac:dyDescent="0.25">
      <c r="A59" s="155"/>
      <c r="B59" s="156"/>
      <c r="C59" s="190" t="s">
        <v>778</v>
      </c>
      <c r="D59" s="187"/>
      <c r="E59" s="188">
        <v>26</v>
      </c>
      <c r="F59" s="158"/>
      <c r="G59" s="158"/>
      <c r="H59" s="158"/>
      <c r="I59" s="158"/>
      <c r="J59" s="158"/>
      <c r="K59" s="158"/>
      <c r="L59" s="158"/>
      <c r="M59" s="158"/>
      <c r="N59" s="157"/>
      <c r="O59" s="157"/>
      <c r="P59" s="157"/>
      <c r="Q59" s="157"/>
      <c r="R59" s="158"/>
      <c r="S59" s="158"/>
      <c r="T59" s="158"/>
      <c r="U59" s="158"/>
      <c r="V59" s="158"/>
      <c r="W59" s="158"/>
      <c r="X59" s="158"/>
      <c r="Y59" s="148"/>
      <c r="Z59" s="148"/>
      <c r="AA59" s="148"/>
      <c r="AB59" s="148"/>
      <c r="AC59" s="148"/>
      <c r="AD59" s="148"/>
      <c r="AE59" s="148"/>
      <c r="AF59" s="148"/>
      <c r="AG59" s="148" t="s">
        <v>239</v>
      </c>
      <c r="AH59" s="148">
        <v>0</v>
      </c>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row>
    <row r="60" spans="1:60" outlineLevel="1" x14ac:dyDescent="0.25">
      <c r="A60" s="167">
        <v>17</v>
      </c>
      <c r="B60" s="168" t="s">
        <v>779</v>
      </c>
      <c r="C60" s="183" t="s">
        <v>780</v>
      </c>
      <c r="D60" s="169" t="s">
        <v>252</v>
      </c>
      <c r="E60" s="170">
        <v>118.04</v>
      </c>
      <c r="F60" s="171"/>
      <c r="G60" s="172">
        <f>ROUND(E60*F60,2)</f>
        <v>0</v>
      </c>
      <c r="H60" s="171"/>
      <c r="I60" s="172">
        <f>ROUND(E60*H60,2)</f>
        <v>0</v>
      </c>
      <c r="J60" s="171"/>
      <c r="K60" s="172">
        <f>ROUND(E60*J60,2)</f>
        <v>0</v>
      </c>
      <c r="L60" s="172">
        <v>21</v>
      </c>
      <c r="M60" s="172">
        <f>G60*(1+L60/100)</f>
        <v>0</v>
      </c>
      <c r="N60" s="170">
        <v>4.0000000000000003E-5</v>
      </c>
      <c r="O60" s="170">
        <f>ROUND(E60*N60,2)</f>
        <v>0</v>
      </c>
      <c r="P60" s="170">
        <v>0</v>
      </c>
      <c r="Q60" s="170">
        <f>ROUND(E60*P60,2)</f>
        <v>0</v>
      </c>
      <c r="R60" s="172" t="s">
        <v>333</v>
      </c>
      <c r="S60" s="172" t="s">
        <v>210</v>
      </c>
      <c r="T60" s="173" t="s">
        <v>210</v>
      </c>
      <c r="U60" s="158">
        <v>0.06</v>
      </c>
      <c r="V60" s="158">
        <f>ROUND(E60*U60,2)</f>
        <v>7.08</v>
      </c>
      <c r="W60" s="158"/>
      <c r="X60" s="158" t="s">
        <v>235</v>
      </c>
      <c r="Y60" s="148"/>
      <c r="Z60" s="148"/>
      <c r="AA60" s="148"/>
      <c r="AB60" s="148"/>
      <c r="AC60" s="148"/>
      <c r="AD60" s="148"/>
      <c r="AE60" s="148"/>
      <c r="AF60" s="148"/>
      <c r="AG60" s="148" t="s">
        <v>236</v>
      </c>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row>
    <row r="61" spans="1:60" outlineLevel="1" x14ac:dyDescent="0.25">
      <c r="A61" s="155"/>
      <c r="B61" s="156"/>
      <c r="C61" s="190" t="s">
        <v>781</v>
      </c>
      <c r="D61" s="187"/>
      <c r="E61" s="188">
        <v>62.8</v>
      </c>
      <c r="F61" s="158"/>
      <c r="G61" s="158"/>
      <c r="H61" s="158"/>
      <c r="I61" s="158"/>
      <c r="J61" s="158"/>
      <c r="K61" s="158"/>
      <c r="L61" s="158"/>
      <c r="M61" s="158"/>
      <c r="N61" s="157"/>
      <c r="O61" s="157"/>
      <c r="P61" s="157"/>
      <c r="Q61" s="157"/>
      <c r="R61" s="158"/>
      <c r="S61" s="158"/>
      <c r="T61" s="158"/>
      <c r="U61" s="158"/>
      <c r="V61" s="158"/>
      <c r="W61" s="158"/>
      <c r="X61" s="158"/>
      <c r="Y61" s="148"/>
      <c r="Z61" s="148"/>
      <c r="AA61" s="148"/>
      <c r="AB61" s="148"/>
      <c r="AC61" s="148"/>
      <c r="AD61" s="148"/>
      <c r="AE61" s="148"/>
      <c r="AF61" s="148"/>
      <c r="AG61" s="148" t="s">
        <v>239</v>
      </c>
      <c r="AH61" s="148">
        <v>0</v>
      </c>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row>
    <row r="62" spans="1:60" outlineLevel="1" x14ac:dyDescent="0.25">
      <c r="A62" s="155"/>
      <c r="B62" s="156"/>
      <c r="C62" s="190" t="s">
        <v>782</v>
      </c>
      <c r="D62" s="187"/>
      <c r="E62" s="188">
        <v>55.24</v>
      </c>
      <c r="F62" s="158"/>
      <c r="G62" s="158"/>
      <c r="H62" s="158"/>
      <c r="I62" s="158"/>
      <c r="J62" s="158"/>
      <c r="K62" s="158"/>
      <c r="L62" s="158"/>
      <c r="M62" s="158"/>
      <c r="N62" s="157"/>
      <c r="O62" s="157"/>
      <c r="P62" s="157"/>
      <c r="Q62" s="157"/>
      <c r="R62" s="158"/>
      <c r="S62" s="158"/>
      <c r="T62" s="158"/>
      <c r="U62" s="158"/>
      <c r="V62" s="158"/>
      <c r="W62" s="158"/>
      <c r="X62" s="158"/>
      <c r="Y62" s="148"/>
      <c r="Z62" s="148"/>
      <c r="AA62" s="148"/>
      <c r="AB62" s="148"/>
      <c r="AC62" s="148"/>
      <c r="AD62" s="148"/>
      <c r="AE62" s="148"/>
      <c r="AF62" s="148"/>
      <c r="AG62" s="148" t="s">
        <v>239</v>
      </c>
      <c r="AH62" s="148">
        <v>0</v>
      </c>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row>
    <row r="63" spans="1:60" outlineLevel="1" x14ac:dyDescent="0.25">
      <c r="A63" s="167">
        <v>18</v>
      </c>
      <c r="B63" s="168" t="s">
        <v>783</v>
      </c>
      <c r="C63" s="183" t="s">
        <v>784</v>
      </c>
      <c r="D63" s="169" t="s">
        <v>785</v>
      </c>
      <c r="E63" s="170">
        <v>56</v>
      </c>
      <c r="F63" s="171"/>
      <c r="G63" s="172">
        <f>ROUND(E63*F63,2)</f>
        <v>0</v>
      </c>
      <c r="H63" s="171"/>
      <c r="I63" s="172">
        <f>ROUND(E63*H63,2)</f>
        <v>0</v>
      </c>
      <c r="J63" s="171"/>
      <c r="K63" s="172">
        <f>ROUND(E63*J63,2)</f>
        <v>0</v>
      </c>
      <c r="L63" s="172">
        <v>21</v>
      </c>
      <c r="M63" s="172">
        <f>G63*(1+L63/100)</f>
        <v>0</v>
      </c>
      <c r="N63" s="170">
        <v>0.02</v>
      </c>
      <c r="O63" s="170">
        <f>ROUND(E63*N63,2)</f>
        <v>1.1200000000000001</v>
      </c>
      <c r="P63" s="170">
        <v>0</v>
      </c>
      <c r="Q63" s="170">
        <f>ROUND(E63*P63,2)</f>
        <v>0</v>
      </c>
      <c r="R63" s="172"/>
      <c r="S63" s="172" t="s">
        <v>382</v>
      </c>
      <c r="T63" s="173" t="s">
        <v>383</v>
      </c>
      <c r="U63" s="158">
        <v>0</v>
      </c>
      <c r="V63" s="158">
        <f>ROUND(E63*U63,2)</f>
        <v>0</v>
      </c>
      <c r="W63" s="158"/>
      <c r="X63" s="158" t="s">
        <v>339</v>
      </c>
      <c r="Y63" s="148"/>
      <c r="Z63" s="148"/>
      <c r="AA63" s="148"/>
      <c r="AB63" s="148"/>
      <c r="AC63" s="148"/>
      <c r="AD63" s="148"/>
      <c r="AE63" s="148"/>
      <c r="AF63" s="148"/>
      <c r="AG63" s="148" t="s">
        <v>340</v>
      </c>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row>
    <row r="64" spans="1:60" outlineLevel="1" x14ac:dyDescent="0.25">
      <c r="A64" s="155"/>
      <c r="B64" s="156"/>
      <c r="C64" s="190" t="s">
        <v>777</v>
      </c>
      <c r="D64" s="187"/>
      <c r="E64" s="188">
        <v>30</v>
      </c>
      <c r="F64" s="158"/>
      <c r="G64" s="158"/>
      <c r="H64" s="158"/>
      <c r="I64" s="158"/>
      <c r="J64" s="158"/>
      <c r="K64" s="158"/>
      <c r="L64" s="158"/>
      <c r="M64" s="158"/>
      <c r="N64" s="157"/>
      <c r="O64" s="157"/>
      <c r="P64" s="157"/>
      <c r="Q64" s="157"/>
      <c r="R64" s="158"/>
      <c r="S64" s="158"/>
      <c r="T64" s="158"/>
      <c r="U64" s="158"/>
      <c r="V64" s="158"/>
      <c r="W64" s="158"/>
      <c r="X64" s="158"/>
      <c r="Y64" s="148"/>
      <c r="Z64" s="148"/>
      <c r="AA64" s="148"/>
      <c r="AB64" s="148"/>
      <c r="AC64" s="148"/>
      <c r="AD64" s="148"/>
      <c r="AE64" s="148"/>
      <c r="AF64" s="148"/>
      <c r="AG64" s="148" t="s">
        <v>239</v>
      </c>
      <c r="AH64" s="148">
        <v>0</v>
      </c>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row>
    <row r="65" spans="1:60" outlineLevel="1" x14ac:dyDescent="0.25">
      <c r="A65" s="155"/>
      <c r="B65" s="156"/>
      <c r="C65" s="190" t="s">
        <v>778</v>
      </c>
      <c r="D65" s="187"/>
      <c r="E65" s="188">
        <v>26</v>
      </c>
      <c r="F65" s="158"/>
      <c r="G65" s="158"/>
      <c r="H65" s="158"/>
      <c r="I65" s="158"/>
      <c r="J65" s="158"/>
      <c r="K65" s="158"/>
      <c r="L65" s="158"/>
      <c r="M65" s="158"/>
      <c r="N65" s="157"/>
      <c r="O65" s="157"/>
      <c r="P65" s="157"/>
      <c r="Q65" s="157"/>
      <c r="R65" s="158"/>
      <c r="S65" s="158"/>
      <c r="T65" s="158"/>
      <c r="U65" s="158"/>
      <c r="V65" s="158"/>
      <c r="W65" s="158"/>
      <c r="X65" s="158"/>
      <c r="Y65" s="148"/>
      <c r="Z65" s="148"/>
      <c r="AA65" s="148"/>
      <c r="AB65" s="148"/>
      <c r="AC65" s="148"/>
      <c r="AD65" s="148"/>
      <c r="AE65" s="148"/>
      <c r="AF65" s="148"/>
      <c r="AG65" s="148" t="s">
        <v>239</v>
      </c>
      <c r="AH65" s="148">
        <v>0</v>
      </c>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row>
    <row r="66" spans="1:60" outlineLevel="1" x14ac:dyDescent="0.25">
      <c r="A66" s="167">
        <v>19</v>
      </c>
      <c r="B66" s="168" t="s">
        <v>786</v>
      </c>
      <c r="C66" s="183" t="s">
        <v>787</v>
      </c>
      <c r="D66" s="169" t="s">
        <v>252</v>
      </c>
      <c r="E66" s="170">
        <v>829.19600000000003</v>
      </c>
      <c r="F66" s="171"/>
      <c r="G66" s="172">
        <f>ROUND(E66*F66,2)</f>
        <v>0</v>
      </c>
      <c r="H66" s="171"/>
      <c r="I66" s="172">
        <f>ROUND(E66*H66,2)</f>
        <v>0</v>
      </c>
      <c r="J66" s="171"/>
      <c r="K66" s="172">
        <f>ROUND(E66*J66,2)</f>
        <v>0</v>
      </c>
      <c r="L66" s="172">
        <v>21</v>
      </c>
      <c r="M66" s="172">
        <f>G66*(1+L66/100)</f>
        <v>0</v>
      </c>
      <c r="N66" s="170">
        <v>2.5000000000000001E-4</v>
      </c>
      <c r="O66" s="170">
        <f>ROUND(E66*N66,2)</f>
        <v>0.21</v>
      </c>
      <c r="P66" s="170">
        <v>0</v>
      </c>
      <c r="Q66" s="170">
        <f>ROUND(E66*P66,2)</f>
        <v>0</v>
      </c>
      <c r="R66" s="172" t="s">
        <v>338</v>
      </c>
      <c r="S66" s="172" t="s">
        <v>210</v>
      </c>
      <c r="T66" s="173" t="s">
        <v>210</v>
      </c>
      <c r="U66" s="158">
        <v>0</v>
      </c>
      <c r="V66" s="158">
        <f>ROUND(E66*U66,2)</f>
        <v>0</v>
      </c>
      <c r="W66" s="158"/>
      <c r="X66" s="158" t="s">
        <v>339</v>
      </c>
      <c r="Y66" s="148"/>
      <c r="Z66" s="148"/>
      <c r="AA66" s="148"/>
      <c r="AB66" s="148"/>
      <c r="AC66" s="148"/>
      <c r="AD66" s="148"/>
      <c r="AE66" s="148"/>
      <c r="AF66" s="148"/>
      <c r="AG66" s="148" t="s">
        <v>340</v>
      </c>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row>
    <row r="67" spans="1:60" outlineLevel="1" x14ac:dyDescent="0.25">
      <c r="A67" s="155"/>
      <c r="B67" s="156"/>
      <c r="C67" s="190" t="s">
        <v>788</v>
      </c>
      <c r="D67" s="187"/>
      <c r="E67" s="188">
        <v>693.45</v>
      </c>
      <c r="F67" s="158"/>
      <c r="G67" s="158"/>
      <c r="H67" s="158"/>
      <c r="I67" s="158"/>
      <c r="J67" s="158"/>
      <c r="K67" s="158"/>
      <c r="L67" s="158"/>
      <c r="M67" s="158"/>
      <c r="N67" s="157"/>
      <c r="O67" s="157"/>
      <c r="P67" s="157"/>
      <c r="Q67" s="157"/>
      <c r="R67" s="158"/>
      <c r="S67" s="158"/>
      <c r="T67" s="158"/>
      <c r="U67" s="158"/>
      <c r="V67" s="158"/>
      <c r="W67" s="158"/>
      <c r="X67" s="158"/>
      <c r="Y67" s="148"/>
      <c r="Z67" s="148"/>
      <c r="AA67" s="148"/>
      <c r="AB67" s="148"/>
      <c r="AC67" s="148"/>
      <c r="AD67" s="148"/>
      <c r="AE67" s="148"/>
      <c r="AF67" s="148"/>
      <c r="AG67" s="148" t="s">
        <v>239</v>
      </c>
      <c r="AH67" s="148">
        <v>0</v>
      </c>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row>
    <row r="68" spans="1:60" outlineLevel="1" x14ac:dyDescent="0.25">
      <c r="A68" s="155"/>
      <c r="B68" s="156"/>
      <c r="C68" s="190" t="s">
        <v>789</v>
      </c>
      <c r="D68" s="187"/>
      <c r="E68" s="188">
        <v>135.74600000000001</v>
      </c>
      <c r="F68" s="158"/>
      <c r="G68" s="158"/>
      <c r="H68" s="158"/>
      <c r="I68" s="158"/>
      <c r="J68" s="158"/>
      <c r="K68" s="158"/>
      <c r="L68" s="158"/>
      <c r="M68" s="158"/>
      <c r="N68" s="157"/>
      <c r="O68" s="157"/>
      <c r="P68" s="157"/>
      <c r="Q68" s="157"/>
      <c r="R68" s="158"/>
      <c r="S68" s="158"/>
      <c r="T68" s="158"/>
      <c r="U68" s="158"/>
      <c r="V68" s="158"/>
      <c r="W68" s="158"/>
      <c r="X68" s="158"/>
      <c r="Y68" s="148"/>
      <c r="Z68" s="148"/>
      <c r="AA68" s="148"/>
      <c r="AB68" s="148"/>
      <c r="AC68" s="148"/>
      <c r="AD68" s="148"/>
      <c r="AE68" s="148"/>
      <c r="AF68" s="148"/>
      <c r="AG68" s="148" t="s">
        <v>239</v>
      </c>
      <c r="AH68" s="148">
        <v>0</v>
      </c>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row>
    <row r="69" spans="1:60" x14ac:dyDescent="0.25">
      <c r="A69" s="160" t="s">
        <v>205</v>
      </c>
      <c r="B69" s="161" t="s">
        <v>149</v>
      </c>
      <c r="C69" s="181" t="s">
        <v>150</v>
      </c>
      <c r="D69" s="162"/>
      <c r="E69" s="163"/>
      <c r="F69" s="164"/>
      <c r="G69" s="164">
        <f>SUMIF(AG70:AG74,"&lt;&gt;NOR",G70:G74)</f>
        <v>0</v>
      </c>
      <c r="H69" s="164"/>
      <c r="I69" s="164">
        <f>SUM(I70:I74)</f>
        <v>0</v>
      </c>
      <c r="J69" s="164"/>
      <c r="K69" s="164">
        <f>SUM(K70:K74)</f>
        <v>0</v>
      </c>
      <c r="L69" s="164"/>
      <c r="M69" s="164">
        <f>SUM(M70:M74)</f>
        <v>0</v>
      </c>
      <c r="N69" s="163"/>
      <c r="O69" s="163">
        <f>SUM(O70:O74)</f>
        <v>5.44</v>
      </c>
      <c r="P69" s="163"/>
      <c r="Q69" s="163">
        <f>SUM(Q70:Q74)</f>
        <v>0</v>
      </c>
      <c r="R69" s="164"/>
      <c r="S69" s="164"/>
      <c r="T69" s="165"/>
      <c r="U69" s="159"/>
      <c r="V69" s="159">
        <f>SUM(V70:V74)</f>
        <v>5.17</v>
      </c>
      <c r="W69" s="159"/>
      <c r="X69" s="159"/>
      <c r="AG69" t="s">
        <v>206</v>
      </c>
    </row>
    <row r="70" spans="1:60" outlineLevel="1" x14ac:dyDescent="0.25">
      <c r="A70" s="167">
        <v>20</v>
      </c>
      <c r="B70" s="168" t="s">
        <v>790</v>
      </c>
      <c r="C70" s="183" t="s">
        <v>791</v>
      </c>
      <c r="D70" s="169" t="s">
        <v>286</v>
      </c>
      <c r="E70" s="170">
        <v>2.7280000000000002</v>
      </c>
      <c r="F70" s="171"/>
      <c r="G70" s="172">
        <f>ROUND(E70*F70,2)</f>
        <v>0</v>
      </c>
      <c r="H70" s="171"/>
      <c r="I70" s="172">
        <f>ROUND(E70*H70,2)</f>
        <v>0</v>
      </c>
      <c r="J70" s="171"/>
      <c r="K70" s="172">
        <f>ROUND(E70*J70,2)</f>
        <v>0</v>
      </c>
      <c r="L70" s="172">
        <v>21</v>
      </c>
      <c r="M70" s="172">
        <f>G70*(1+L70/100)</f>
        <v>0</v>
      </c>
      <c r="N70" s="170">
        <v>1.8907700000000001</v>
      </c>
      <c r="O70" s="170">
        <f>ROUND(E70*N70,2)</f>
        <v>5.16</v>
      </c>
      <c r="P70" s="170">
        <v>0</v>
      </c>
      <c r="Q70" s="170">
        <f>ROUND(E70*P70,2)</f>
        <v>0</v>
      </c>
      <c r="R70" s="172" t="s">
        <v>333</v>
      </c>
      <c r="S70" s="172" t="s">
        <v>210</v>
      </c>
      <c r="T70" s="173" t="s">
        <v>210</v>
      </c>
      <c r="U70" s="158">
        <v>1.3169999999999999</v>
      </c>
      <c r="V70" s="158">
        <f>ROUND(E70*U70,2)</f>
        <v>3.59</v>
      </c>
      <c r="W70" s="158"/>
      <c r="X70" s="158" t="s">
        <v>235</v>
      </c>
      <c r="Y70" s="148"/>
      <c r="Z70" s="148"/>
      <c r="AA70" s="148"/>
      <c r="AB70" s="148"/>
      <c r="AC70" s="148"/>
      <c r="AD70" s="148"/>
      <c r="AE70" s="148"/>
      <c r="AF70" s="148"/>
      <c r="AG70" s="148" t="s">
        <v>236</v>
      </c>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row>
    <row r="71" spans="1:60" outlineLevel="1" x14ac:dyDescent="0.25">
      <c r="A71" s="155"/>
      <c r="B71" s="156"/>
      <c r="C71" s="255" t="s">
        <v>334</v>
      </c>
      <c r="D71" s="256"/>
      <c r="E71" s="256"/>
      <c r="F71" s="256"/>
      <c r="G71" s="256"/>
      <c r="H71" s="158"/>
      <c r="I71" s="158"/>
      <c r="J71" s="158"/>
      <c r="K71" s="158"/>
      <c r="L71" s="158"/>
      <c r="M71" s="158"/>
      <c r="N71" s="157"/>
      <c r="O71" s="157"/>
      <c r="P71" s="157"/>
      <c r="Q71" s="157"/>
      <c r="R71" s="158"/>
      <c r="S71" s="158"/>
      <c r="T71" s="158"/>
      <c r="U71" s="158"/>
      <c r="V71" s="158"/>
      <c r="W71" s="158"/>
      <c r="X71" s="158"/>
      <c r="Y71" s="148"/>
      <c r="Z71" s="148"/>
      <c r="AA71" s="148"/>
      <c r="AB71" s="148"/>
      <c r="AC71" s="148"/>
      <c r="AD71" s="148"/>
      <c r="AE71" s="148"/>
      <c r="AF71" s="148"/>
      <c r="AG71" s="148" t="s">
        <v>238</v>
      </c>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row>
    <row r="72" spans="1:60" outlineLevel="1" x14ac:dyDescent="0.25">
      <c r="A72" s="155"/>
      <c r="B72" s="156"/>
      <c r="C72" s="190" t="s">
        <v>792</v>
      </c>
      <c r="D72" s="187"/>
      <c r="E72" s="188">
        <v>2.7280000000000002</v>
      </c>
      <c r="F72" s="158"/>
      <c r="G72" s="158"/>
      <c r="H72" s="158"/>
      <c r="I72" s="158"/>
      <c r="J72" s="158"/>
      <c r="K72" s="158"/>
      <c r="L72" s="158"/>
      <c r="M72" s="158"/>
      <c r="N72" s="157"/>
      <c r="O72" s="157"/>
      <c r="P72" s="157"/>
      <c r="Q72" s="157"/>
      <c r="R72" s="158"/>
      <c r="S72" s="158"/>
      <c r="T72" s="158"/>
      <c r="U72" s="158"/>
      <c r="V72" s="158"/>
      <c r="W72" s="158"/>
      <c r="X72" s="158"/>
      <c r="Y72" s="148"/>
      <c r="Z72" s="148"/>
      <c r="AA72" s="148"/>
      <c r="AB72" s="148"/>
      <c r="AC72" s="148"/>
      <c r="AD72" s="148"/>
      <c r="AE72" s="148"/>
      <c r="AF72" s="148"/>
      <c r="AG72" s="148" t="s">
        <v>239</v>
      </c>
      <c r="AH72" s="148">
        <v>0</v>
      </c>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row>
    <row r="73" spans="1:60" outlineLevel="1" x14ac:dyDescent="0.25">
      <c r="A73" s="167">
        <v>21</v>
      </c>
      <c r="B73" s="168" t="s">
        <v>793</v>
      </c>
      <c r="C73" s="183" t="s">
        <v>794</v>
      </c>
      <c r="D73" s="169" t="s">
        <v>252</v>
      </c>
      <c r="E73" s="170">
        <v>1.44</v>
      </c>
      <c r="F73" s="171"/>
      <c r="G73" s="172">
        <f>ROUND(E73*F73,2)</f>
        <v>0</v>
      </c>
      <c r="H73" s="171"/>
      <c r="I73" s="172">
        <f>ROUND(E73*H73,2)</f>
        <v>0</v>
      </c>
      <c r="J73" s="171"/>
      <c r="K73" s="172">
        <f>ROUND(E73*J73,2)</f>
        <v>0</v>
      </c>
      <c r="L73" s="172">
        <v>21</v>
      </c>
      <c r="M73" s="172">
        <f>G73*(1+L73/100)</f>
        <v>0</v>
      </c>
      <c r="N73" s="170">
        <v>0.19275999999999999</v>
      </c>
      <c r="O73" s="170">
        <f>ROUND(E73*N73,2)</f>
        <v>0.28000000000000003</v>
      </c>
      <c r="P73" s="170">
        <v>0</v>
      </c>
      <c r="Q73" s="170">
        <f>ROUND(E73*P73,2)</f>
        <v>0</v>
      </c>
      <c r="R73" s="172" t="s">
        <v>363</v>
      </c>
      <c r="S73" s="172" t="s">
        <v>210</v>
      </c>
      <c r="T73" s="173" t="s">
        <v>210</v>
      </c>
      <c r="U73" s="158">
        <v>1.0980000000000001</v>
      </c>
      <c r="V73" s="158">
        <f>ROUND(E73*U73,2)</f>
        <v>1.58</v>
      </c>
      <c r="W73" s="158"/>
      <c r="X73" s="158" t="s">
        <v>235</v>
      </c>
      <c r="Y73" s="148"/>
      <c r="Z73" s="148"/>
      <c r="AA73" s="148"/>
      <c r="AB73" s="148"/>
      <c r="AC73" s="148"/>
      <c r="AD73" s="148"/>
      <c r="AE73" s="148"/>
      <c r="AF73" s="148"/>
      <c r="AG73" s="148" t="s">
        <v>236</v>
      </c>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row>
    <row r="74" spans="1:60" outlineLevel="1" x14ac:dyDescent="0.25">
      <c r="A74" s="155"/>
      <c r="B74" s="156"/>
      <c r="C74" s="190" t="s">
        <v>795</v>
      </c>
      <c r="D74" s="187"/>
      <c r="E74" s="188">
        <v>1.44</v>
      </c>
      <c r="F74" s="158"/>
      <c r="G74" s="158"/>
      <c r="H74" s="158"/>
      <c r="I74" s="158"/>
      <c r="J74" s="158"/>
      <c r="K74" s="158"/>
      <c r="L74" s="158"/>
      <c r="M74" s="158"/>
      <c r="N74" s="157"/>
      <c r="O74" s="157"/>
      <c r="P74" s="157"/>
      <c r="Q74" s="157"/>
      <c r="R74" s="158"/>
      <c r="S74" s="158"/>
      <c r="T74" s="158"/>
      <c r="U74" s="158"/>
      <c r="V74" s="158"/>
      <c r="W74" s="158"/>
      <c r="X74" s="158"/>
      <c r="Y74" s="148"/>
      <c r="Z74" s="148"/>
      <c r="AA74" s="148"/>
      <c r="AB74" s="148"/>
      <c r="AC74" s="148"/>
      <c r="AD74" s="148"/>
      <c r="AE74" s="148"/>
      <c r="AF74" s="148"/>
      <c r="AG74" s="148" t="s">
        <v>239</v>
      </c>
      <c r="AH74" s="148">
        <v>0</v>
      </c>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row>
    <row r="75" spans="1:60" x14ac:dyDescent="0.25">
      <c r="A75" s="160" t="s">
        <v>205</v>
      </c>
      <c r="B75" s="161" t="s">
        <v>153</v>
      </c>
      <c r="C75" s="181" t="s">
        <v>154</v>
      </c>
      <c r="D75" s="162"/>
      <c r="E75" s="163"/>
      <c r="F75" s="164"/>
      <c r="G75" s="164">
        <f>SUMIF(AG76:AG98,"&lt;&gt;NOR",G76:G98)</f>
        <v>0</v>
      </c>
      <c r="H75" s="164"/>
      <c r="I75" s="164">
        <f>SUM(I76:I98)</f>
        <v>0</v>
      </c>
      <c r="J75" s="164"/>
      <c r="K75" s="164">
        <f>SUM(K76:K98)</f>
        <v>0</v>
      </c>
      <c r="L75" s="164"/>
      <c r="M75" s="164">
        <f>SUM(M76:M98)</f>
        <v>0</v>
      </c>
      <c r="N75" s="163"/>
      <c r="O75" s="163">
        <f>SUM(O76:O98)</f>
        <v>4.34</v>
      </c>
      <c r="P75" s="163"/>
      <c r="Q75" s="163">
        <f>SUM(Q76:Q98)</f>
        <v>0</v>
      </c>
      <c r="R75" s="164"/>
      <c r="S75" s="164"/>
      <c r="T75" s="165"/>
      <c r="U75" s="159"/>
      <c r="V75" s="159">
        <f>SUM(V76:V98)</f>
        <v>26.34</v>
      </c>
      <c r="W75" s="159"/>
      <c r="X75" s="159"/>
      <c r="AG75" t="s">
        <v>206</v>
      </c>
    </row>
    <row r="76" spans="1:60" outlineLevel="1" x14ac:dyDescent="0.25">
      <c r="A76" s="167">
        <v>22</v>
      </c>
      <c r="B76" s="168" t="s">
        <v>796</v>
      </c>
      <c r="C76" s="183" t="s">
        <v>797</v>
      </c>
      <c r="D76" s="169" t="s">
        <v>785</v>
      </c>
      <c r="E76" s="170">
        <v>1</v>
      </c>
      <c r="F76" s="171"/>
      <c r="G76" s="172">
        <f>ROUND(E76*F76,2)</f>
        <v>0</v>
      </c>
      <c r="H76" s="171"/>
      <c r="I76" s="172">
        <f>ROUND(E76*H76,2)</f>
        <v>0</v>
      </c>
      <c r="J76" s="171"/>
      <c r="K76" s="172">
        <f>ROUND(E76*J76,2)</f>
        <v>0</v>
      </c>
      <c r="L76" s="172">
        <v>21</v>
      </c>
      <c r="M76" s="172">
        <f>G76*(1+L76/100)</f>
        <v>0</v>
      </c>
      <c r="N76" s="170">
        <v>2.5000000000000001E-2</v>
      </c>
      <c r="O76" s="170">
        <f>ROUND(E76*N76,2)</f>
        <v>0.03</v>
      </c>
      <c r="P76" s="170">
        <v>0</v>
      </c>
      <c r="Q76" s="170">
        <f>ROUND(E76*P76,2)</f>
        <v>0</v>
      </c>
      <c r="R76" s="172"/>
      <c r="S76" s="172" t="s">
        <v>382</v>
      </c>
      <c r="T76" s="173" t="s">
        <v>383</v>
      </c>
      <c r="U76" s="158">
        <v>0</v>
      </c>
      <c r="V76" s="158">
        <f>ROUND(E76*U76,2)</f>
        <v>0</v>
      </c>
      <c r="W76" s="158"/>
      <c r="X76" s="158" t="s">
        <v>235</v>
      </c>
      <c r="Y76" s="148"/>
      <c r="Z76" s="148"/>
      <c r="AA76" s="148"/>
      <c r="AB76" s="148"/>
      <c r="AC76" s="148"/>
      <c r="AD76" s="148"/>
      <c r="AE76" s="148"/>
      <c r="AF76" s="148"/>
      <c r="AG76" s="148" t="s">
        <v>236</v>
      </c>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row>
    <row r="77" spans="1:60" outlineLevel="1" x14ac:dyDescent="0.25">
      <c r="A77" s="155"/>
      <c r="B77" s="156"/>
      <c r="C77" s="190" t="s">
        <v>798</v>
      </c>
      <c r="D77" s="187"/>
      <c r="E77" s="188">
        <v>1</v>
      </c>
      <c r="F77" s="158"/>
      <c r="G77" s="158"/>
      <c r="H77" s="158"/>
      <c r="I77" s="158"/>
      <c r="J77" s="158"/>
      <c r="K77" s="158"/>
      <c r="L77" s="158"/>
      <c r="M77" s="158"/>
      <c r="N77" s="157"/>
      <c r="O77" s="157"/>
      <c r="P77" s="157"/>
      <c r="Q77" s="157"/>
      <c r="R77" s="158"/>
      <c r="S77" s="158"/>
      <c r="T77" s="158"/>
      <c r="U77" s="158"/>
      <c r="V77" s="158"/>
      <c r="W77" s="158"/>
      <c r="X77" s="158"/>
      <c r="Y77" s="148"/>
      <c r="Z77" s="148"/>
      <c r="AA77" s="148"/>
      <c r="AB77" s="148"/>
      <c r="AC77" s="148"/>
      <c r="AD77" s="148"/>
      <c r="AE77" s="148"/>
      <c r="AF77" s="148"/>
      <c r="AG77" s="148" t="s">
        <v>239</v>
      </c>
      <c r="AH77" s="148">
        <v>0</v>
      </c>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row>
    <row r="78" spans="1:60" outlineLevel="1" x14ac:dyDescent="0.25">
      <c r="A78" s="167">
        <v>23</v>
      </c>
      <c r="B78" s="168" t="s">
        <v>799</v>
      </c>
      <c r="C78" s="183" t="s">
        <v>800</v>
      </c>
      <c r="D78" s="169" t="s">
        <v>281</v>
      </c>
      <c r="E78" s="170">
        <v>2</v>
      </c>
      <c r="F78" s="171"/>
      <c r="G78" s="172">
        <f>ROUND(E78*F78,2)</f>
        <v>0</v>
      </c>
      <c r="H78" s="171"/>
      <c r="I78" s="172">
        <f>ROUND(E78*H78,2)</f>
        <v>0</v>
      </c>
      <c r="J78" s="171"/>
      <c r="K78" s="172">
        <f>ROUND(E78*J78,2)</f>
        <v>0</v>
      </c>
      <c r="L78" s="172">
        <v>21</v>
      </c>
      <c r="M78" s="172">
        <f>G78*(1+L78/100)</f>
        <v>0</v>
      </c>
      <c r="N78" s="170">
        <v>0</v>
      </c>
      <c r="O78" s="170">
        <f>ROUND(E78*N78,2)</f>
        <v>0</v>
      </c>
      <c r="P78" s="170">
        <v>0</v>
      </c>
      <c r="Q78" s="170">
        <f>ROUND(E78*P78,2)</f>
        <v>0</v>
      </c>
      <c r="R78" s="172" t="s">
        <v>333</v>
      </c>
      <c r="S78" s="172" t="s">
        <v>210</v>
      </c>
      <c r="T78" s="173" t="s">
        <v>210</v>
      </c>
      <c r="U78" s="158">
        <v>6.6000000000000003E-2</v>
      </c>
      <c r="V78" s="158">
        <f>ROUND(E78*U78,2)</f>
        <v>0.13</v>
      </c>
      <c r="W78" s="158"/>
      <c r="X78" s="158" t="s">
        <v>235</v>
      </c>
      <c r="Y78" s="148"/>
      <c r="Z78" s="148"/>
      <c r="AA78" s="148"/>
      <c r="AB78" s="148"/>
      <c r="AC78" s="148"/>
      <c r="AD78" s="148"/>
      <c r="AE78" s="148"/>
      <c r="AF78" s="148"/>
      <c r="AG78" s="148" t="s">
        <v>236</v>
      </c>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row>
    <row r="79" spans="1:60" outlineLevel="1" x14ac:dyDescent="0.25">
      <c r="A79" s="155"/>
      <c r="B79" s="156"/>
      <c r="C79" s="255" t="s">
        <v>801</v>
      </c>
      <c r="D79" s="256"/>
      <c r="E79" s="256"/>
      <c r="F79" s="256"/>
      <c r="G79" s="256"/>
      <c r="H79" s="158"/>
      <c r="I79" s="158"/>
      <c r="J79" s="158"/>
      <c r="K79" s="158"/>
      <c r="L79" s="158"/>
      <c r="M79" s="158"/>
      <c r="N79" s="157"/>
      <c r="O79" s="157"/>
      <c r="P79" s="157"/>
      <c r="Q79" s="157"/>
      <c r="R79" s="158"/>
      <c r="S79" s="158"/>
      <c r="T79" s="158"/>
      <c r="U79" s="158"/>
      <c r="V79" s="158"/>
      <c r="W79" s="158"/>
      <c r="X79" s="158"/>
      <c r="Y79" s="148"/>
      <c r="Z79" s="148"/>
      <c r="AA79" s="148"/>
      <c r="AB79" s="148"/>
      <c r="AC79" s="148"/>
      <c r="AD79" s="148"/>
      <c r="AE79" s="148"/>
      <c r="AF79" s="148"/>
      <c r="AG79" s="148" t="s">
        <v>238</v>
      </c>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row>
    <row r="80" spans="1:60" outlineLevel="1" x14ac:dyDescent="0.25">
      <c r="A80" s="155"/>
      <c r="B80" s="156"/>
      <c r="C80" s="190" t="s">
        <v>802</v>
      </c>
      <c r="D80" s="187"/>
      <c r="E80" s="188">
        <v>2</v>
      </c>
      <c r="F80" s="158"/>
      <c r="G80" s="158"/>
      <c r="H80" s="158"/>
      <c r="I80" s="158"/>
      <c r="J80" s="158"/>
      <c r="K80" s="158"/>
      <c r="L80" s="158"/>
      <c r="M80" s="158"/>
      <c r="N80" s="157"/>
      <c r="O80" s="157"/>
      <c r="P80" s="157"/>
      <c r="Q80" s="157"/>
      <c r="R80" s="158"/>
      <c r="S80" s="158"/>
      <c r="T80" s="158"/>
      <c r="U80" s="158"/>
      <c r="V80" s="158"/>
      <c r="W80" s="158"/>
      <c r="X80" s="158"/>
      <c r="Y80" s="148"/>
      <c r="Z80" s="148"/>
      <c r="AA80" s="148"/>
      <c r="AB80" s="148"/>
      <c r="AC80" s="148"/>
      <c r="AD80" s="148"/>
      <c r="AE80" s="148"/>
      <c r="AF80" s="148"/>
      <c r="AG80" s="148" t="s">
        <v>239</v>
      </c>
      <c r="AH80" s="148">
        <v>0</v>
      </c>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row>
    <row r="81" spans="1:60" outlineLevel="1" x14ac:dyDescent="0.25">
      <c r="A81" s="167">
        <v>24</v>
      </c>
      <c r="B81" s="168" t="s">
        <v>803</v>
      </c>
      <c r="C81" s="183" t="s">
        <v>804</v>
      </c>
      <c r="D81" s="169" t="s">
        <v>233</v>
      </c>
      <c r="E81" s="170">
        <v>15</v>
      </c>
      <c r="F81" s="171"/>
      <c r="G81" s="172">
        <f>ROUND(E81*F81,2)</f>
        <v>0</v>
      </c>
      <c r="H81" s="171"/>
      <c r="I81" s="172">
        <f>ROUND(E81*H81,2)</f>
        <v>0</v>
      </c>
      <c r="J81" s="171"/>
      <c r="K81" s="172">
        <f>ROUND(E81*J81,2)</f>
        <v>0</v>
      </c>
      <c r="L81" s="172">
        <v>21</v>
      </c>
      <c r="M81" s="172">
        <f>G81*(1+L81/100)</f>
        <v>0</v>
      </c>
      <c r="N81" s="170">
        <v>0</v>
      </c>
      <c r="O81" s="170">
        <f>ROUND(E81*N81,2)</f>
        <v>0</v>
      </c>
      <c r="P81" s="170">
        <v>0</v>
      </c>
      <c r="Q81" s="170">
        <f>ROUND(E81*P81,2)</f>
        <v>0</v>
      </c>
      <c r="R81" s="172" t="s">
        <v>333</v>
      </c>
      <c r="S81" s="172" t="s">
        <v>210</v>
      </c>
      <c r="T81" s="173" t="s">
        <v>210</v>
      </c>
      <c r="U81" s="158">
        <v>1.3</v>
      </c>
      <c r="V81" s="158">
        <f>ROUND(E81*U81,2)</f>
        <v>19.5</v>
      </c>
      <c r="W81" s="158"/>
      <c r="X81" s="158" t="s">
        <v>235</v>
      </c>
      <c r="Y81" s="148"/>
      <c r="Z81" s="148"/>
      <c r="AA81" s="148"/>
      <c r="AB81" s="148"/>
      <c r="AC81" s="148"/>
      <c r="AD81" s="148"/>
      <c r="AE81" s="148"/>
      <c r="AF81" s="148"/>
      <c r="AG81" s="148" t="s">
        <v>236</v>
      </c>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row>
    <row r="82" spans="1:60" outlineLevel="1" x14ac:dyDescent="0.25">
      <c r="A82" s="155"/>
      <c r="B82" s="156"/>
      <c r="C82" s="190" t="s">
        <v>805</v>
      </c>
      <c r="D82" s="187"/>
      <c r="E82" s="188">
        <v>15</v>
      </c>
      <c r="F82" s="158"/>
      <c r="G82" s="158"/>
      <c r="H82" s="158"/>
      <c r="I82" s="158"/>
      <c r="J82" s="158"/>
      <c r="K82" s="158"/>
      <c r="L82" s="158"/>
      <c r="M82" s="158"/>
      <c r="N82" s="157"/>
      <c r="O82" s="157"/>
      <c r="P82" s="157"/>
      <c r="Q82" s="157"/>
      <c r="R82" s="158"/>
      <c r="S82" s="158"/>
      <c r="T82" s="158"/>
      <c r="U82" s="158"/>
      <c r="V82" s="158"/>
      <c r="W82" s="158"/>
      <c r="X82" s="158"/>
      <c r="Y82" s="148"/>
      <c r="Z82" s="148"/>
      <c r="AA82" s="148"/>
      <c r="AB82" s="148"/>
      <c r="AC82" s="148"/>
      <c r="AD82" s="148"/>
      <c r="AE82" s="148"/>
      <c r="AF82" s="148"/>
      <c r="AG82" s="148" t="s">
        <v>239</v>
      </c>
      <c r="AH82" s="148">
        <v>0</v>
      </c>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row>
    <row r="83" spans="1:60" ht="30.6" outlineLevel="1" x14ac:dyDescent="0.25">
      <c r="A83" s="167">
        <v>25</v>
      </c>
      <c r="B83" s="168" t="s">
        <v>806</v>
      </c>
      <c r="C83" s="183" t="s">
        <v>807</v>
      </c>
      <c r="D83" s="169" t="s">
        <v>233</v>
      </c>
      <c r="E83" s="170">
        <v>1</v>
      </c>
      <c r="F83" s="171"/>
      <c r="G83" s="172">
        <f>ROUND(E83*F83,2)</f>
        <v>0</v>
      </c>
      <c r="H83" s="171"/>
      <c r="I83" s="172">
        <f>ROUND(E83*H83,2)</f>
        <v>0</v>
      </c>
      <c r="J83" s="171"/>
      <c r="K83" s="172">
        <f>ROUND(E83*J83,2)</f>
        <v>0</v>
      </c>
      <c r="L83" s="172">
        <v>21</v>
      </c>
      <c r="M83" s="172">
        <f>G83*(1+L83/100)</f>
        <v>0</v>
      </c>
      <c r="N83" s="170">
        <v>3.0596700000000001</v>
      </c>
      <c r="O83" s="170">
        <f>ROUND(E83*N83,2)</f>
        <v>3.06</v>
      </c>
      <c r="P83" s="170">
        <v>0</v>
      </c>
      <c r="Q83" s="170">
        <f>ROUND(E83*P83,2)</f>
        <v>0</v>
      </c>
      <c r="R83" s="172" t="s">
        <v>333</v>
      </c>
      <c r="S83" s="172" t="s">
        <v>210</v>
      </c>
      <c r="T83" s="173" t="s">
        <v>210</v>
      </c>
      <c r="U83" s="158">
        <v>5.024</v>
      </c>
      <c r="V83" s="158">
        <f>ROUND(E83*U83,2)</f>
        <v>5.0199999999999996</v>
      </c>
      <c r="W83" s="158"/>
      <c r="X83" s="158" t="s">
        <v>235</v>
      </c>
      <c r="Y83" s="148"/>
      <c r="Z83" s="148"/>
      <c r="AA83" s="148"/>
      <c r="AB83" s="148"/>
      <c r="AC83" s="148"/>
      <c r="AD83" s="148"/>
      <c r="AE83" s="148"/>
      <c r="AF83" s="148"/>
      <c r="AG83" s="148" t="s">
        <v>236</v>
      </c>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row>
    <row r="84" spans="1:60" outlineLevel="1" x14ac:dyDescent="0.25">
      <c r="A84" s="155"/>
      <c r="B84" s="156"/>
      <c r="C84" s="255" t="s">
        <v>808</v>
      </c>
      <c r="D84" s="256"/>
      <c r="E84" s="256"/>
      <c r="F84" s="256"/>
      <c r="G84" s="256"/>
      <c r="H84" s="158"/>
      <c r="I84" s="158"/>
      <c r="J84" s="158"/>
      <c r="K84" s="158"/>
      <c r="L84" s="158"/>
      <c r="M84" s="158"/>
      <c r="N84" s="157"/>
      <c r="O84" s="157"/>
      <c r="P84" s="157"/>
      <c r="Q84" s="157"/>
      <c r="R84" s="158"/>
      <c r="S84" s="158"/>
      <c r="T84" s="158"/>
      <c r="U84" s="158"/>
      <c r="V84" s="158"/>
      <c r="W84" s="158"/>
      <c r="X84" s="158"/>
      <c r="Y84" s="148"/>
      <c r="Z84" s="148"/>
      <c r="AA84" s="148"/>
      <c r="AB84" s="148"/>
      <c r="AC84" s="148"/>
      <c r="AD84" s="148"/>
      <c r="AE84" s="148"/>
      <c r="AF84" s="148"/>
      <c r="AG84" s="148" t="s">
        <v>238</v>
      </c>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row>
    <row r="85" spans="1:60" outlineLevel="1" x14ac:dyDescent="0.25">
      <c r="A85" s="155"/>
      <c r="B85" s="156"/>
      <c r="C85" s="190" t="s">
        <v>798</v>
      </c>
      <c r="D85" s="187"/>
      <c r="E85" s="188">
        <v>1</v>
      </c>
      <c r="F85" s="158"/>
      <c r="G85" s="158"/>
      <c r="H85" s="158"/>
      <c r="I85" s="158"/>
      <c r="J85" s="158"/>
      <c r="K85" s="158"/>
      <c r="L85" s="158"/>
      <c r="M85" s="158"/>
      <c r="N85" s="157"/>
      <c r="O85" s="157"/>
      <c r="P85" s="157"/>
      <c r="Q85" s="157"/>
      <c r="R85" s="158"/>
      <c r="S85" s="158"/>
      <c r="T85" s="158"/>
      <c r="U85" s="158"/>
      <c r="V85" s="158"/>
      <c r="W85" s="158"/>
      <c r="X85" s="158"/>
      <c r="Y85" s="148"/>
      <c r="Z85" s="148"/>
      <c r="AA85" s="148"/>
      <c r="AB85" s="148"/>
      <c r="AC85" s="148"/>
      <c r="AD85" s="148"/>
      <c r="AE85" s="148"/>
      <c r="AF85" s="148"/>
      <c r="AG85" s="148" t="s">
        <v>239</v>
      </c>
      <c r="AH85" s="148">
        <v>0</v>
      </c>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row>
    <row r="86" spans="1:60" ht="20.399999999999999" outlineLevel="1" x14ac:dyDescent="0.25">
      <c r="A86" s="167">
        <v>26</v>
      </c>
      <c r="B86" s="168" t="s">
        <v>809</v>
      </c>
      <c r="C86" s="183" t="s">
        <v>810</v>
      </c>
      <c r="D86" s="169" t="s">
        <v>233</v>
      </c>
      <c r="E86" s="170">
        <v>1</v>
      </c>
      <c r="F86" s="171"/>
      <c r="G86" s="172">
        <f>ROUND(E86*F86,2)</f>
        <v>0</v>
      </c>
      <c r="H86" s="171"/>
      <c r="I86" s="172">
        <f>ROUND(E86*H86,2)</f>
        <v>0</v>
      </c>
      <c r="J86" s="171"/>
      <c r="K86" s="172">
        <f>ROUND(E86*J86,2)</f>
        <v>0</v>
      </c>
      <c r="L86" s="172">
        <v>21</v>
      </c>
      <c r="M86" s="172">
        <f>G86*(1+L86/100)</f>
        <v>0</v>
      </c>
      <c r="N86" s="170">
        <v>9.4359999999999999E-2</v>
      </c>
      <c r="O86" s="170">
        <f>ROUND(E86*N86,2)</f>
        <v>0.09</v>
      </c>
      <c r="P86" s="170">
        <v>0</v>
      </c>
      <c r="Q86" s="170">
        <f>ROUND(E86*P86,2)</f>
        <v>0</v>
      </c>
      <c r="R86" s="172" t="s">
        <v>333</v>
      </c>
      <c r="S86" s="172" t="s">
        <v>210</v>
      </c>
      <c r="T86" s="173" t="s">
        <v>210</v>
      </c>
      <c r="U86" s="158">
        <v>1.6890000000000001</v>
      </c>
      <c r="V86" s="158">
        <f>ROUND(E86*U86,2)</f>
        <v>1.69</v>
      </c>
      <c r="W86" s="158"/>
      <c r="X86" s="158" t="s">
        <v>235</v>
      </c>
      <c r="Y86" s="148"/>
      <c r="Z86" s="148"/>
      <c r="AA86" s="148"/>
      <c r="AB86" s="148"/>
      <c r="AC86" s="148"/>
      <c r="AD86" s="148"/>
      <c r="AE86" s="148"/>
      <c r="AF86" s="148"/>
      <c r="AG86" s="148" t="s">
        <v>236</v>
      </c>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row>
    <row r="87" spans="1:60" outlineLevel="1" x14ac:dyDescent="0.25">
      <c r="A87" s="155"/>
      <c r="B87" s="156"/>
      <c r="C87" s="255" t="s">
        <v>811</v>
      </c>
      <c r="D87" s="256"/>
      <c r="E87" s="256"/>
      <c r="F87" s="256"/>
      <c r="G87" s="256"/>
      <c r="H87" s="158"/>
      <c r="I87" s="158"/>
      <c r="J87" s="158"/>
      <c r="K87" s="158"/>
      <c r="L87" s="158"/>
      <c r="M87" s="158"/>
      <c r="N87" s="157"/>
      <c r="O87" s="157"/>
      <c r="P87" s="157"/>
      <c r="Q87" s="157"/>
      <c r="R87" s="158"/>
      <c r="S87" s="158"/>
      <c r="T87" s="158"/>
      <c r="U87" s="158"/>
      <c r="V87" s="158"/>
      <c r="W87" s="158"/>
      <c r="X87" s="158"/>
      <c r="Y87" s="148"/>
      <c r="Z87" s="148"/>
      <c r="AA87" s="148"/>
      <c r="AB87" s="148"/>
      <c r="AC87" s="148"/>
      <c r="AD87" s="148"/>
      <c r="AE87" s="148"/>
      <c r="AF87" s="148"/>
      <c r="AG87" s="148" t="s">
        <v>238</v>
      </c>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row>
    <row r="88" spans="1:60" outlineLevel="1" x14ac:dyDescent="0.25">
      <c r="A88" s="155"/>
      <c r="B88" s="156"/>
      <c r="C88" s="190" t="s">
        <v>798</v>
      </c>
      <c r="D88" s="187"/>
      <c r="E88" s="188">
        <v>1</v>
      </c>
      <c r="F88" s="158"/>
      <c r="G88" s="158"/>
      <c r="H88" s="158"/>
      <c r="I88" s="158"/>
      <c r="J88" s="158"/>
      <c r="K88" s="158"/>
      <c r="L88" s="158"/>
      <c r="M88" s="158"/>
      <c r="N88" s="157"/>
      <c r="O88" s="157"/>
      <c r="P88" s="157"/>
      <c r="Q88" s="157"/>
      <c r="R88" s="158"/>
      <c r="S88" s="158"/>
      <c r="T88" s="158"/>
      <c r="U88" s="158"/>
      <c r="V88" s="158"/>
      <c r="W88" s="158"/>
      <c r="X88" s="158"/>
      <c r="Y88" s="148"/>
      <c r="Z88" s="148"/>
      <c r="AA88" s="148"/>
      <c r="AB88" s="148"/>
      <c r="AC88" s="148"/>
      <c r="AD88" s="148"/>
      <c r="AE88" s="148"/>
      <c r="AF88" s="148"/>
      <c r="AG88" s="148" t="s">
        <v>239</v>
      </c>
      <c r="AH88" s="148">
        <v>0</v>
      </c>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row>
    <row r="89" spans="1:60" ht="20.399999999999999" outlineLevel="1" x14ac:dyDescent="0.25">
      <c r="A89" s="167">
        <v>27</v>
      </c>
      <c r="B89" s="168" t="s">
        <v>812</v>
      </c>
      <c r="C89" s="183" t="s">
        <v>813</v>
      </c>
      <c r="D89" s="169" t="s">
        <v>233</v>
      </c>
      <c r="E89" s="170">
        <v>2</v>
      </c>
      <c r="F89" s="171"/>
      <c r="G89" s="172">
        <f>ROUND(E89*F89,2)</f>
        <v>0</v>
      </c>
      <c r="H89" s="171"/>
      <c r="I89" s="172">
        <f>ROUND(E89*H89,2)</f>
        <v>0</v>
      </c>
      <c r="J89" s="171"/>
      <c r="K89" s="172">
        <f>ROUND(E89*J89,2)</f>
        <v>0</v>
      </c>
      <c r="L89" s="172">
        <v>21</v>
      </c>
      <c r="M89" s="172">
        <f>G89*(1+L89/100)</f>
        <v>0</v>
      </c>
      <c r="N89" s="170">
        <v>3.2100000000000002E-3</v>
      </c>
      <c r="O89" s="170">
        <f>ROUND(E89*N89,2)</f>
        <v>0.01</v>
      </c>
      <c r="P89" s="170">
        <v>0</v>
      </c>
      <c r="Q89" s="170">
        <f>ROUND(E89*P89,2)</f>
        <v>0</v>
      </c>
      <c r="R89" s="172" t="s">
        <v>338</v>
      </c>
      <c r="S89" s="172" t="s">
        <v>210</v>
      </c>
      <c r="T89" s="173" t="s">
        <v>210</v>
      </c>
      <c r="U89" s="158">
        <v>0</v>
      </c>
      <c r="V89" s="158">
        <f>ROUND(E89*U89,2)</f>
        <v>0</v>
      </c>
      <c r="W89" s="158"/>
      <c r="X89" s="158" t="s">
        <v>339</v>
      </c>
      <c r="Y89" s="148"/>
      <c r="Z89" s="148"/>
      <c r="AA89" s="148"/>
      <c r="AB89" s="148"/>
      <c r="AC89" s="148"/>
      <c r="AD89" s="148"/>
      <c r="AE89" s="148"/>
      <c r="AF89" s="148"/>
      <c r="AG89" s="148" t="s">
        <v>340</v>
      </c>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row>
    <row r="90" spans="1:60" outlineLevel="1" x14ac:dyDescent="0.25">
      <c r="A90" s="155"/>
      <c r="B90" s="156"/>
      <c r="C90" s="190" t="s">
        <v>814</v>
      </c>
      <c r="D90" s="187"/>
      <c r="E90" s="188">
        <v>2</v>
      </c>
      <c r="F90" s="158"/>
      <c r="G90" s="158"/>
      <c r="H90" s="158"/>
      <c r="I90" s="158"/>
      <c r="J90" s="158"/>
      <c r="K90" s="158"/>
      <c r="L90" s="158"/>
      <c r="M90" s="158"/>
      <c r="N90" s="157"/>
      <c r="O90" s="157"/>
      <c r="P90" s="157"/>
      <c r="Q90" s="157"/>
      <c r="R90" s="158"/>
      <c r="S90" s="158"/>
      <c r="T90" s="158"/>
      <c r="U90" s="158"/>
      <c r="V90" s="158"/>
      <c r="W90" s="158"/>
      <c r="X90" s="158"/>
      <c r="Y90" s="148"/>
      <c r="Z90" s="148"/>
      <c r="AA90" s="148"/>
      <c r="AB90" s="148"/>
      <c r="AC90" s="148"/>
      <c r="AD90" s="148"/>
      <c r="AE90" s="148"/>
      <c r="AF90" s="148"/>
      <c r="AG90" s="148" t="s">
        <v>239</v>
      </c>
      <c r="AH90" s="148">
        <v>0</v>
      </c>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row>
    <row r="91" spans="1:60" ht="20.399999999999999" outlineLevel="1" x14ac:dyDescent="0.25">
      <c r="A91" s="167">
        <v>28</v>
      </c>
      <c r="B91" s="168" t="s">
        <v>815</v>
      </c>
      <c r="C91" s="183" t="s">
        <v>816</v>
      </c>
      <c r="D91" s="169" t="s">
        <v>233</v>
      </c>
      <c r="E91" s="170">
        <v>5</v>
      </c>
      <c r="F91" s="171"/>
      <c r="G91" s="172">
        <f>ROUND(E91*F91,2)</f>
        <v>0</v>
      </c>
      <c r="H91" s="171"/>
      <c r="I91" s="172">
        <f>ROUND(E91*H91,2)</f>
        <v>0</v>
      </c>
      <c r="J91" s="171"/>
      <c r="K91" s="172">
        <f>ROUND(E91*J91,2)</f>
        <v>0</v>
      </c>
      <c r="L91" s="172">
        <v>21</v>
      </c>
      <c r="M91" s="172">
        <f>G91*(1+L91/100)</f>
        <v>0</v>
      </c>
      <c r="N91" s="170">
        <v>5.0899999999999999E-3</v>
      </c>
      <c r="O91" s="170">
        <f>ROUND(E91*N91,2)</f>
        <v>0.03</v>
      </c>
      <c r="P91" s="170">
        <v>0</v>
      </c>
      <c r="Q91" s="170">
        <f>ROUND(E91*P91,2)</f>
        <v>0</v>
      </c>
      <c r="R91" s="172" t="s">
        <v>338</v>
      </c>
      <c r="S91" s="172" t="s">
        <v>210</v>
      </c>
      <c r="T91" s="173" t="s">
        <v>210</v>
      </c>
      <c r="U91" s="158">
        <v>0</v>
      </c>
      <c r="V91" s="158">
        <f>ROUND(E91*U91,2)</f>
        <v>0</v>
      </c>
      <c r="W91" s="158"/>
      <c r="X91" s="158" t="s">
        <v>339</v>
      </c>
      <c r="Y91" s="148"/>
      <c r="Z91" s="148"/>
      <c r="AA91" s="148"/>
      <c r="AB91" s="148"/>
      <c r="AC91" s="148"/>
      <c r="AD91" s="148"/>
      <c r="AE91" s="148"/>
      <c r="AF91" s="148"/>
      <c r="AG91" s="148" t="s">
        <v>340</v>
      </c>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row>
    <row r="92" spans="1:60" outlineLevel="1" x14ac:dyDescent="0.25">
      <c r="A92" s="155"/>
      <c r="B92" s="156"/>
      <c r="C92" s="190" t="s">
        <v>817</v>
      </c>
      <c r="D92" s="187"/>
      <c r="E92" s="188">
        <v>5</v>
      </c>
      <c r="F92" s="158"/>
      <c r="G92" s="158"/>
      <c r="H92" s="158"/>
      <c r="I92" s="158"/>
      <c r="J92" s="158"/>
      <c r="K92" s="158"/>
      <c r="L92" s="158"/>
      <c r="M92" s="158"/>
      <c r="N92" s="157"/>
      <c r="O92" s="157"/>
      <c r="P92" s="157"/>
      <c r="Q92" s="157"/>
      <c r="R92" s="158"/>
      <c r="S92" s="158"/>
      <c r="T92" s="158"/>
      <c r="U92" s="158"/>
      <c r="V92" s="158"/>
      <c r="W92" s="158"/>
      <c r="X92" s="158"/>
      <c r="Y92" s="148"/>
      <c r="Z92" s="148"/>
      <c r="AA92" s="148"/>
      <c r="AB92" s="148"/>
      <c r="AC92" s="148"/>
      <c r="AD92" s="148"/>
      <c r="AE92" s="148"/>
      <c r="AF92" s="148"/>
      <c r="AG92" s="148" t="s">
        <v>239</v>
      </c>
      <c r="AH92" s="148">
        <v>0</v>
      </c>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row>
    <row r="93" spans="1:60" ht="20.399999999999999" outlineLevel="1" x14ac:dyDescent="0.25">
      <c r="A93" s="167">
        <v>29</v>
      </c>
      <c r="B93" s="168" t="s">
        <v>818</v>
      </c>
      <c r="C93" s="183" t="s">
        <v>819</v>
      </c>
      <c r="D93" s="169" t="s">
        <v>233</v>
      </c>
      <c r="E93" s="170">
        <v>10</v>
      </c>
      <c r="F93" s="171"/>
      <c r="G93" s="172">
        <f>ROUND(E93*F93,2)</f>
        <v>0</v>
      </c>
      <c r="H93" s="171"/>
      <c r="I93" s="172">
        <f>ROUND(E93*H93,2)</f>
        <v>0</v>
      </c>
      <c r="J93" s="171"/>
      <c r="K93" s="172">
        <f>ROUND(E93*J93,2)</f>
        <v>0</v>
      </c>
      <c r="L93" s="172">
        <v>21</v>
      </c>
      <c r="M93" s="172">
        <f>G93*(1+L93/100)</f>
        <v>0</v>
      </c>
      <c r="N93" s="170">
        <v>4.1000000000000003E-3</v>
      </c>
      <c r="O93" s="170">
        <f>ROUND(E93*N93,2)</f>
        <v>0.04</v>
      </c>
      <c r="P93" s="170">
        <v>0</v>
      </c>
      <c r="Q93" s="170">
        <f>ROUND(E93*P93,2)</f>
        <v>0</v>
      </c>
      <c r="R93" s="172" t="s">
        <v>338</v>
      </c>
      <c r="S93" s="172" t="s">
        <v>210</v>
      </c>
      <c r="T93" s="173" t="s">
        <v>210</v>
      </c>
      <c r="U93" s="158">
        <v>0</v>
      </c>
      <c r="V93" s="158">
        <f>ROUND(E93*U93,2)</f>
        <v>0</v>
      </c>
      <c r="W93" s="158"/>
      <c r="X93" s="158" t="s">
        <v>339</v>
      </c>
      <c r="Y93" s="148"/>
      <c r="Z93" s="148"/>
      <c r="AA93" s="148"/>
      <c r="AB93" s="148"/>
      <c r="AC93" s="148"/>
      <c r="AD93" s="148"/>
      <c r="AE93" s="148"/>
      <c r="AF93" s="148"/>
      <c r="AG93" s="148" t="s">
        <v>340</v>
      </c>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row>
    <row r="94" spans="1:60" outlineLevel="1" x14ac:dyDescent="0.25">
      <c r="A94" s="155"/>
      <c r="B94" s="156"/>
      <c r="C94" s="190" t="s">
        <v>820</v>
      </c>
      <c r="D94" s="187"/>
      <c r="E94" s="188">
        <v>10</v>
      </c>
      <c r="F94" s="158"/>
      <c r="G94" s="158"/>
      <c r="H94" s="158"/>
      <c r="I94" s="158"/>
      <c r="J94" s="158"/>
      <c r="K94" s="158"/>
      <c r="L94" s="158"/>
      <c r="M94" s="158"/>
      <c r="N94" s="157"/>
      <c r="O94" s="157"/>
      <c r="P94" s="157"/>
      <c r="Q94" s="157"/>
      <c r="R94" s="158"/>
      <c r="S94" s="158"/>
      <c r="T94" s="158"/>
      <c r="U94" s="158"/>
      <c r="V94" s="158"/>
      <c r="W94" s="158"/>
      <c r="X94" s="158"/>
      <c r="Y94" s="148"/>
      <c r="Z94" s="148"/>
      <c r="AA94" s="148"/>
      <c r="AB94" s="148"/>
      <c r="AC94" s="148"/>
      <c r="AD94" s="148"/>
      <c r="AE94" s="148"/>
      <c r="AF94" s="148"/>
      <c r="AG94" s="148" t="s">
        <v>239</v>
      </c>
      <c r="AH94" s="148">
        <v>0</v>
      </c>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row>
    <row r="95" spans="1:60" outlineLevel="1" x14ac:dyDescent="0.25">
      <c r="A95" s="167">
        <v>30</v>
      </c>
      <c r="B95" s="168" t="s">
        <v>821</v>
      </c>
      <c r="C95" s="183" t="s">
        <v>822</v>
      </c>
      <c r="D95" s="169" t="s">
        <v>233</v>
      </c>
      <c r="E95" s="170">
        <v>15</v>
      </c>
      <c r="F95" s="171"/>
      <c r="G95" s="172">
        <f>ROUND(E95*F95,2)</f>
        <v>0</v>
      </c>
      <c r="H95" s="171"/>
      <c r="I95" s="172">
        <f>ROUND(E95*H95,2)</f>
        <v>0</v>
      </c>
      <c r="J95" s="171"/>
      <c r="K95" s="172">
        <f>ROUND(E95*J95,2)</f>
        <v>0</v>
      </c>
      <c r="L95" s="172">
        <v>21</v>
      </c>
      <c r="M95" s="172">
        <f>G95*(1+L95/100)</f>
        <v>0</v>
      </c>
      <c r="N95" s="170">
        <v>1.2E-2</v>
      </c>
      <c r="O95" s="170">
        <f>ROUND(E95*N95,2)</f>
        <v>0.18</v>
      </c>
      <c r="P95" s="170">
        <v>0</v>
      </c>
      <c r="Q95" s="170">
        <f>ROUND(E95*P95,2)</f>
        <v>0</v>
      </c>
      <c r="R95" s="172" t="s">
        <v>338</v>
      </c>
      <c r="S95" s="172" t="s">
        <v>210</v>
      </c>
      <c r="T95" s="173" t="s">
        <v>210</v>
      </c>
      <c r="U95" s="158">
        <v>0</v>
      </c>
      <c r="V95" s="158">
        <f>ROUND(E95*U95,2)</f>
        <v>0</v>
      </c>
      <c r="W95" s="158"/>
      <c r="X95" s="158" t="s">
        <v>339</v>
      </c>
      <c r="Y95" s="148"/>
      <c r="Z95" s="148"/>
      <c r="AA95" s="148"/>
      <c r="AB95" s="148"/>
      <c r="AC95" s="148"/>
      <c r="AD95" s="148"/>
      <c r="AE95" s="148"/>
      <c r="AF95" s="148"/>
      <c r="AG95" s="148" t="s">
        <v>340</v>
      </c>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row>
    <row r="96" spans="1:60" outlineLevel="1" x14ac:dyDescent="0.25">
      <c r="A96" s="155"/>
      <c r="B96" s="156"/>
      <c r="C96" s="190" t="s">
        <v>805</v>
      </c>
      <c r="D96" s="187"/>
      <c r="E96" s="188">
        <v>15</v>
      </c>
      <c r="F96" s="158"/>
      <c r="G96" s="158"/>
      <c r="H96" s="158"/>
      <c r="I96" s="158"/>
      <c r="J96" s="158"/>
      <c r="K96" s="158"/>
      <c r="L96" s="158"/>
      <c r="M96" s="158"/>
      <c r="N96" s="157"/>
      <c r="O96" s="157"/>
      <c r="P96" s="157"/>
      <c r="Q96" s="157"/>
      <c r="R96" s="158"/>
      <c r="S96" s="158"/>
      <c r="T96" s="158"/>
      <c r="U96" s="158"/>
      <c r="V96" s="158"/>
      <c r="W96" s="158"/>
      <c r="X96" s="158"/>
      <c r="Y96" s="148"/>
      <c r="Z96" s="148"/>
      <c r="AA96" s="148"/>
      <c r="AB96" s="148"/>
      <c r="AC96" s="148"/>
      <c r="AD96" s="148"/>
      <c r="AE96" s="148"/>
      <c r="AF96" s="148"/>
      <c r="AG96" s="148" t="s">
        <v>239</v>
      </c>
      <c r="AH96" s="148">
        <v>0</v>
      </c>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row>
    <row r="97" spans="1:60" outlineLevel="1" x14ac:dyDescent="0.25">
      <c r="A97" s="167">
        <v>31</v>
      </c>
      <c r="B97" s="168" t="s">
        <v>823</v>
      </c>
      <c r="C97" s="183" t="s">
        <v>824</v>
      </c>
      <c r="D97" s="169" t="s">
        <v>233</v>
      </c>
      <c r="E97" s="170">
        <v>15</v>
      </c>
      <c r="F97" s="171"/>
      <c r="G97" s="172">
        <f>ROUND(E97*F97,2)</f>
        <v>0</v>
      </c>
      <c r="H97" s="171"/>
      <c r="I97" s="172">
        <f>ROUND(E97*H97,2)</f>
        <v>0</v>
      </c>
      <c r="J97" s="171"/>
      <c r="K97" s="172">
        <f>ROUND(E97*J97,2)</f>
        <v>0</v>
      </c>
      <c r="L97" s="172">
        <v>21</v>
      </c>
      <c r="M97" s="172">
        <f>G97*(1+L97/100)</f>
        <v>0</v>
      </c>
      <c r="N97" s="170">
        <v>0.06</v>
      </c>
      <c r="O97" s="170">
        <f>ROUND(E97*N97,2)</f>
        <v>0.9</v>
      </c>
      <c r="P97" s="170">
        <v>0</v>
      </c>
      <c r="Q97" s="170">
        <f>ROUND(E97*P97,2)</f>
        <v>0</v>
      </c>
      <c r="R97" s="172" t="s">
        <v>338</v>
      </c>
      <c r="S97" s="172" t="s">
        <v>210</v>
      </c>
      <c r="T97" s="173" t="s">
        <v>210</v>
      </c>
      <c r="U97" s="158">
        <v>0</v>
      </c>
      <c r="V97" s="158">
        <f>ROUND(E97*U97,2)</f>
        <v>0</v>
      </c>
      <c r="W97" s="158"/>
      <c r="X97" s="158" t="s">
        <v>339</v>
      </c>
      <c r="Y97" s="148"/>
      <c r="Z97" s="148"/>
      <c r="AA97" s="148"/>
      <c r="AB97" s="148"/>
      <c r="AC97" s="148"/>
      <c r="AD97" s="148"/>
      <c r="AE97" s="148"/>
      <c r="AF97" s="148"/>
      <c r="AG97" s="148" t="s">
        <v>340</v>
      </c>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row>
    <row r="98" spans="1:60" outlineLevel="1" x14ac:dyDescent="0.25">
      <c r="A98" s="155"/>
      <c r="B98" s="156"/>
      <c r="C98" s="190" t="s">
        <v>805</v>
      </c>
      <c r="D98" s="187"/>
      <c r="E98" s="188">
        <v>15</v>
      </c>
      <c r="F98" s="158"/>
      <c r="G98" s="158"/>
      <c r="H98" s="158"/>
      <c r="I98" s="158"/>
      <c r="J98" s="158"/>
      <c r="K98" s="158"/>
      <c r="L98" s="158"/>
      <c r="M98" s="158"/>
      <c r="N98" s="157"/>
      <c r="O98" s="157"/>
      <c r="P98" s="157"/>
      <c r="Q98" s="157"/>
      <c r="R98" s="158"/>
      <c r="S98" s="158"/>
      <c r="T98" s="158"/>
      <c r="U98" s="158"/>
      <c r="V98" s="158"/>
      <c r="W98" s="158"/>
      <c r="X98" s="158"/>
      <c r="Y98" s="148"/>
      <c r="Z98" s="148"/>
      <c r="AA98" s="148"/>
      <c r="AB98" s="148"/>
      <c r="AC98" s="148"/>
      <c r="AD98" s="148"/>
      <c r="AE98" s="148"/>
      <c r="AF98" s="148"/>
      <c r="AG98" s="148" t="s">
        <v>239</v>
      </c>
      <c r="AH98" s="148">
        <v>0</v>
      </c>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row>
    <row r="99" spans="1:60" x14ac:dyDescent="0.25">
      <c r="A99" s="160" t="s">
        <v>205</v>
      </c>
      <c r="B99" s="161" t="s">
        <v>163</v>
      </c>
      <c r="C99" s="181" t="s">
        <v>164</v>
      </c>
      <c r="D99" s="162"/>
      <c r="E99" s="163"/>
      <c r="F99" s="164"/>
      <c r="G99" s="164">
        <f>SUMIF(AG100:AG104,"&lt;&gt;NOR",G100:G104)</f>
        <v>0</v>
      </c>
      <c r="H99" s="164"/>
      <c r="I99" s="164">
        <f>SUM(I100:I104)</f>
        <v>0</v>
      </c>
      <c r="J99" s="164"/>
      <c r="K99" s="164">
        <f>SUM(K100:K104)</f>
        <v>0</v>
      </c>
      <c r="L99" s="164"/>
      <c r="M99" s="164">
        <f>SUM(M100:M104)</f>
        <v>0</v>
      </c>
      <c r="N99" s="163"/>
      <c r="O99" s="163">
        <f>SUM(O100:O104)</f>
        <v>0</v>
      </c>
      <c r="P99" s="163"/>
      <c r="Q99" s="163">
        <f>SUM(Q100:Q104)</f>
        <v>0</v>
      </c>
      <c r="R99" s="164"/>
      <c r="S99" s="164"/>
      <c r="T99" s="165"/>
      <c r="U99" s="159"/>
      <c r="V99" s="159">
        <f>SUM(V100:V104)</f>
        <v>22.78</v>
      </c>
      <c r="W99" s="159"/>
      <c r="X99" s="159"/>
      <c r="AG99" t="s">
        <v>206</v>
      </c>
    </row>
    <row r="100" spans="1:60" outlineLevel="1" x14ac:dyDescent="0.25">
      <c r="A100" s="167">
        <v>32</v>
      </c>
      <c r="B100" s="168" t="s">
        <v>825</v>
      </c>
      <c r="C100" s="183" t="s">
        <v>826</v>
      </c>
      <c r="D100" s="169" t="s">
        <v>387</v>
      </c>
      <c r="E100" s="170">
        <v>107.71317999999999</v>
      </c>
      <c r="F100" s="171"/>
      <c r="G100" s="172">
        <f>ROUND(E100*F100,2)</f>
        <v>0</v>
      </c>
      <c r="H100" s="171"/>
      <c r="I100" s="172">
        <f>ROUND(E100*H100,2)</f>
        <v>0</v>
      </c>
      <c r="J100" s="171"/>
      <c r="K100" s="172">
        <f>ROUND(E100*J100,2)</f>
        <v>0</v>
      </c>
      <c r="L100" s="172">
        <v>21</v>
      </c>
      <c r="M100" s="172">
        <f>G100*(1+L100/100)</f>
        <v>0</v>
      </c>
      <c r="N100" s="170">
        <v>0</v>
      </c>
      <c r="O100" s="170">
        <f>ROUND(E100*N100,2)</f>
        <v>0</v>
      </c>
      <c r="P100" s="170">
        <v>0</v>
      </c>
      <c r="Q100" s="170">
        <f>ROUND(E100*P100,2)</f>
        <v>0</v>
      </c>
      <c r="R100" s="172" t="s">
        <v>333</v>
      </c>
      <c r="S100" s="172" t="s">
        <v>210</v>
      </c>
      <c r="T100" s="173" t="s">
        <v>210</v>
      </c>
      <c r="U100" s="158">
        <v>0.21149999999999999</v>
      </c>
      <c r="V100" s="158">
        <f>ROUND(E100*U100,2)</f>
        <v>22.78</v>
      </c>
      <c r="W100" s="158"/>
      <c r="X100" s="158" t="s">
        <v>568</v>
      </c>
      <c r="Y100" s="148"/>
      <c r="Z100" s="148"/>
      <c r="AA100" s="148"/>
      <c r="AB100" s="148"/>
      <c r="AC100" s="148"/>
      <c r="AD100" s="148"/>
      <c r="AE100" s="148"/>
      <c r="AF100" s="148"/>
      <c r="AG100" s="148" t="s">
        <v>569</v>
      </c>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row>
    <row r="101" spans="1:60" outlineLevel="1" x14ac:dyDescent="0.25">
      <c r="A101" s="155"/>
      <c r="B101" s="156"/>
      <c r="C101" s="255" t="s">
        <v>827</v>
      </c>
      <c r="D101" s="256"/>
      <c r="E101" s="256"/>
      <c r="F101" s="256"/>
      <c r="G101" s="256"/>
      <c r="H101" s="158"/>
      <c r="I101" s="158"/>
      <c r="J101" s="158"/>
      <c r="K101" s="158"/>
      <c r="L101" s="158"/>
      <c r="M101" s="158"/>
      <c r="N101" s="157"/>
      <c r="O101" s="157"/>
      <c r="P101" s="157"/>
      <c r="Q101" s="157"/>
      <c r="R101" s="158"/>
      <c r="S101" s="158"/>
      <c r="T101" s="158"/>
      <c r="U101" s="158"/>
      <c r="V101" s="158"/>
      <c r="W101" s="158"/>
      <c r="X101" s="158"/>
      <c r="Y101" s="148"/>
      <c r="Z101" s="148"/>
      <c r="AA101" s="148"/>
      <c r="AB101" s="148"/>
      <c r="AC101" s="148"/>
      <c r="AD101" s="148"/>
      <c r="AE101" s="148"/>
      <c r="AF101" s="148"/>
      <c r="AG101" s="148" t="s">
        <v>238</v>
      </c>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row>
    <row r="102" spans="1:60" outlineLevel="1" x14ac:dyDescent="0.25">
      <c r="A102" s="155"/>
      <c r="B102" s="156"/>
      <c r="C102" s="190" t="s">
        <v>571</v>
      </c>
      <c r="D102" s="187"/>
      <c r="E102" s="188"/>
      <c r="F102" s="158"/>
      <c r="G102" s="158"/>
      <c r="H102" s="158"/>
      <c r="I102" s="158"/>
      <c r="J102" s="158"/>
      <c r="K102" s="158"/>
      <c r="L102" s="158"/>
      <c r="M102" s="158"/>
      <c r="N102" s="157"/>
      <c r="O102" s="157"/>
      <c r="P102" s="157"/>
      <c r="Q102" s="157"/>
      <c r="R102" s="158"/>
      <c r="S102" s="158"/>
      <c r="T102" s="158"/>
      <c r="U102" s="158"/>
      <c r="V102" s="158"/>
      <c r="W102" s="158"/>
      <c r="X102" s="158"/>
      <c r="Y102" s="148"/>
      <c r="Z102" s="148"/>
      <c r="AA102" s="148"/>
      <c r="AB102" s="148"/>
      <c r="AC102" s="148"/>
      <c r="AD102" s="148"/>
      <c r="AE102" s="148"/>
      <c r="AF102" s="148"/>
      <c r="AG102" s="148" t="s">
        <v>239</v>
      </c>
      <c r="AH102" s="148">
        <v>0</v>
      </c>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row>
    <row r="103" spans="1:60" outlineLevel="1" x14ac:dyDescent="0.25">
      <c r="A103" s="155"/>
      <c r="B103" s="156"/>
      <c r="C103" s="190" t="s">
        <v>828</v>
      </c>
      <c r="D103" s="187"/>
      <c r="E103" s="188"/>
      <c r="F103" s="158"/>
      <c r="G103" s="158"/>
      <c r="H103" s="158"/>
      <c r="I103" s="158"/>
      <c r="J103" s="158"/>
      <c r="K103" s="158"/>
      <c r="L103" s="158"/>
      <c r="M103" s="158"/>
      <c r="N103" s="157"/>
      <c r="O103" s="157"/>
      <c r="P103" s="157"/>
      <c r="Q103" s="157"/>
      <c r="R103" s="158"/>
      <c r="S103" s="158"/>
      <c r="T103" s="158"/>
      <c r="U103" s="158"/>
      <c r="V103" s="158"/>
      <c r="W103" s="158"/>
      <c r="X103" s="158"/>
      <c r="Y103" s="148"/>
      <c r="Z103" s="148"/>
      <c r="AA103" s="148"/>
      <c r="AB103" s="148"/>
      <c r="AC103" s="148"/>
      <c r="AD103" s="148"/>
      <c r="AE103" s="148"/>
      <c r="AF103" s="148"/>
      <c r="AG103" s="148" t="s">
        <v>239</v>
      </c>
      <c r="AH103" s="148">
        <v>0</v>
      </c>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row>
    <row r="104" spans="1:60" outlineLevel="1" x14ac:dyDescent="0.25">
      <c r="A104" s="155"/>
      <c r="B104" s="156"/>
      <c r="C104" s="190" t="s">
        <v>829</v>
      </c>
      <c r="D104" s="187"/>
      <c r="E104" s="188">
        <v>107.71317999999999</v>
      </c>
      <c r="F104" s="158"/>
      <c r="G104" s="158"/>
      <c r="H104" s="158"/>
      <c r="I104" s="158"/>
      <c r="J104" s="158"/>
      <c r="K104" s="158"/>
      <c r="L104" s="158"/>
      <c r="M104" s="158"/>
      <c r="N104" s="157"/>
      <c r="O104" s="157"/>
      <c r="P104" s="157"/>
      <c r="Q104" s="157"/>
      <c r="R104" s="158"/>
      <c r="S104" s="158"/>
      <c r="T104" s="158"/>
      <c r="U104" s="158"/>
      <c r="V104" s="158"/>
      <c r="W104" s="158"/>
      <c r="X104" s="158"/>
      <c r="Y104" s="148"/>
      <c r="Z104" s="148"/>
      <c r="AA104" s="148"/>
      <c r="AB104" s="148"/>
      <c r="AC104" s="148"/>
      <c r="AD104" s="148"/>
      <c r="AE104" s="148"/>
      <c r="AF104" s="148"/>
      <c r="AG104" s="148" t="s">
        <v>239</v>
      </c>
      <c r="AH104" s="148">
        <v>0</v>
      </c>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row>
    <row r="105" spans="1:60" x14ac:dyDescent="0.25">
      <c r="A105" s="3"/>
      <c r="B105" s="4"/>
      <c r="C105" s="184"/>
      <c r="D105" s="6"/>
      <c r="E105" s="3"/>
      <c r="F105" s="3"/>
      <c r="G105" s="3"/>
      <c r="H105" s="3"/>
      <c r="I105" s="3"/>
      <c r="J105" s="3"/>
      <c r="K105" s="3"/>
      <c r="L105" s="3"/>
      <c r="M105" s="3"/>
      <c r="N105" s="3"/>
      <c r="O105" s="3"/>
      <c r="P105" s="3"/>
      <c r="Q105" s="3"/>
      <c r="R105" s="3"/>
      <c r="S105" s="3"/>
      <c r="T105" s="3"/>
      <c r="U105" s="3"/>
      <c r="V105" s="3"/>
      <c r="W105" s="3"/>
      <c r="X105" s="3"/>
      <c r="AE105">
        <v>15</v>
      </c>
      <c r="AF105">
        <v>21</v>
      </c>
      <c r="AG105" t="s">
        <v>192</v>
      </c>
    </row>
    <row r="106" spans="1:60" x14ac:dyDescent="0.25">
      <c r="A106" s="151"/>
      <c r="B106" s="152" t="s">
        <v>29</v>
      </c>
      <c r="C106" s="185"/>
      <c r="D106" s="153"/>
      <c r="E106" s="154"/>
      <c r="F106" s="154"/>
      <c r="G106" s="166">
        <f>G8+G48+G69+G75+G99</f>
        <v>0</v>
      </c>
      <c r="H106" s="3"/>
      <c r="I106" s="3"/>
      <c r="J106" s="3"/>
      <c r="K106" s="3"/>
      <c r="L106" s="3"/>
      <c r="M106" s="3"/>
      <c r="N106" s="3"/>
      <c r="O106" s="3"/>
      <c r="P106" s="3"/>
      <c r="Q106" s="3"/>
      <c r="R106" s="3"/>
      <c r="S106" s="3"/>
      <c r="T106" s="3"/>
      <c r="U106" s="3"/>
      <c r="V106" s="3"/>
      <c r="W106" s="3"/>
      <c r="X106" s="3"/>
      <c r="AE106">
        <f>SUMIF(L7:L104,AE105,G7:G104)</f>
        <v>0</v>
      </c>
      <c r="AF106">
        <f>SUMIF(L7:L104,AF105,G7:G104)</f>
        <v>0</v>
      </c>
      <c r="AG106" t="s">
        <v>230</v>
      </c>
    </row>
    <row r="107" spans="1:60" x14ac:dyDescent="0.25">
      <c r="C107" s="186"/>
      <c r="D107" s="10"/>
      <c r="AG107" t="s">
        <v>231</v>
      </c>
    </row>
    <row r="108" spans="1:60" x14ac:dyDescent="0.25">
      <c r="D108" s="10"/>
    </row>
    <row r="109" spans="1:60" x14ac:dyDescent="0.25">
      <c r="D109" s="10"/>
    </row>
    <row r="110" spans="1:60" x14ac:dyDescent="0.25">
      <c r="D110" s="10"/>
    </row>
    <row r="111" spans="1:60" x14ac:dyDescent="0.25">
      <c r="D111" s="10"/>
    </row>
    <row r="112" spans="1:60"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RQrwzIBAyxScs6cuH9K1CE1ACKjFk4nC5fB/BeVXlcHI0YFC/VdMJMBbGfJoB0Y6JSjFc1a93hZiMRkvZffPEA==" saltValue="J5tm7KQmZ8rCCOyWZ1DMyQ==" spinCount="100000" sheet="1"/>
  <mergeCells count="20">
    <mergeCell ref="C32:G32"/>
    <mergeCell ref="A1:G1"/>
    <mergeCell ref="C2:G2"/>
    <mergeCell ref="C3:G3"/>
    <mergeCell ref="C4:G4"/>
    <mergeCell ref="C10:G10"/>
    <mergeCell ref="C14:G14"/>
    <mergeCell ref="C17:G17"/>
    <mergeCell ref="C20:G20"/>
    <mergeCell ref="C23:G23"/>
    <mergeCell ref="C26:G26"/>
    <mergeCell ref="C29:G29"/>
    <mergeCell ref="C87:G87"/>
    <mergeCell ref="C101:G101"/>
    <mergeCell ref="C42:G42"/>
    <mergeCell ref="C52:G52"/>
    <mergeCell ref="C55:G55"/>
    <mergeCell ref="C71:G71"/>
    <mergeCell ref="C79:G79"/>
    <mergeCell ref="C84:G8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007 007 Naklady</vt:lpstr>
      <vt:lpstr>001 001 Pol</vt:lpstr>
      <vt:lpstr>002 002 Pol</vt:lpstr>
      <vt:lpstr>003 003 Pol</vt:lpstr>
      <vt:lpstr>004 004 Pol</vt:lpstr>
      <vt:lpstr>005 005 Pol</vt:lpstr>
      <vt:lpstr>006 006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'001 001 Pol'!Názvy_tisku</vt:lpstr>
      <vt:lpstr>'002 002 Pol'!Názvy_tisku</vt:lpstr>
      <vt:lpstr>'003 003 Pol'!Názvy_tisku</vt:lpstr>
      <vt:lpstr>'004 004 Pol'!Názvy_tisku</vt:lpstr>
      <vt:lpstr>'005 005 Pol'!Názvy_tisku</vt:lpstr>
      <vt:lpstr>'006 006 Pol'!Názvy_tisku</vt:lpstr>
      <vt:lpstr>'007 007 Naklady'!Názvy_tisku</vt:lpstr>
      <vt:lpstr>oadresa</vt:lpstr>
      <vt:lpstr>Stavba!Objednatel</vt:lpstr>
      <vt:lpstr>Stavba!Objekt</vt:lpstr>
      <vt:lpstr>'001 001 Pol'!Oblast_tisku</vt:lpstr>
      <vt:lpstr>'002 002 Pol'!Oblast_tisku</vt:lpstr>
      <vt:lpstr>'003 003 Pol'!Oblast_tisku</vt:lpstr>
      <vt:lpstr>'004 004 Pol'!Oblast_tisku</vt:lpstr>
      <vt:lpstr>'005 005 Pol'!Oblast_tisku</vt:lpstr>
      <vt:lpstr>'006 006 Pol'!Oblast_tisku</vt:lpstr>
      <vt:lpstr>'007 007 Naklady'!Oblast_tisku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Milan Vanžura</cp:lastModifiedBy>
  <cp:lastPrinted>2019-03-19T12:27:02Z</cp:lastPrinted>
  <dcterms:created xsi:type="dcterms:W3CDTF">2009-04-08T07:15:50Z</dcterms:created>
  <dcterms:modified xsi:type="dcterms:W3CDTF">2022-05-01T17:53:56Z</dcterms:modified>
</cp:coreProperties>
</file>